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Всего-дор" sheetId="4" r:id="rId1"/>
    <sheet name="Лист1" sheetId="5" r:id="rId2"/>
  </sheets>
  <definedNames>
    <definedName name="_xlnm._FilterDatabase" localSheetId="0" hidden="1">'Всего-дор'!$A$19:$AH$19</definedName>
    <definedName name="_xlnm.Print_Titles" localSheetId="0">'Всего-дор'!$19:$19</definedName>
    <definedName name="_xlnm.Print_Area" localSheetId="0">'Всего-дор'!$A$1:$AB$132</definedName>
  </definedNames>
  <calcPr calcId="152511"/>
</workbook>
</file>

<file path=xl/calcChain.xml><?xml version="1.0" encoding="utf-8"?>
<calcChain xmlns="http://schemas.openxmlformats.org/spreadsheetml/2006/main">
  <c r="S45" i="4" l="1"/>
  <c r="S43" i="4"/>
  <c r="S41" i="4"/>
  <c r="S39" i="4"/>
  <c r="V102" i="4" l="1"/>
  <c r="W102" i="4"/>
  <c r="X102" i="4"/>
  <c r="Y102" i="4"/>
  <c r="Z102" i="4"/>
  <c r="AA102" i="4"/>
  <c r="AB102" i="4"/>
  <c r="U102" i="4"/>
  <c r="U31" i="4" l="1"/>
  <c r="T31" i="4"/>
  <c r="S31" i="4"/>
  <c r="U39" i="4" l="1"/>
  <c r="U43" i="4"/>
  <c r="U87" i="4"/>
  <c r="T87" i="4"/>
  <c r="U45" i="4"/>
  <c r="T45" i="4"/>
  <c r="T43" i="4"/>
  <c r="T39" i="4"/>
  <c r="U37" i="4" l="1"/>
  <c r="U35" i="4"/>
  <c r="T38" i="4"/>
  <c r="T37" i="4"/>
  <c r="T35" i="4"/>
  <c r="S38" i="4"/>
  <c r="S37" i="4"/>
  <c r="S36" i="4" l="1"/>
  <c r="S35" i="4"/>
  <c r="U34" i="4"/>
  <c r="T34" i="4" l="1"/>
  <c r="R39" i="4" l="1"/>
  <c r="S120" i="4" l="1"/>
  <c r="S116" i="4"/>
  <c r="S99" i="4"/>
  <c r="S94" i="4"/>
  <c r="S82" i="4"/>
  <c r="R51" i="4"/>
  <c r="R35" i="4" l="1"/>
  <c r="R37" i="4"/>
  <c r="R38" i="4"/>
  <c r="R69" i="4"/>
  <c r="R65" i="4"/>
  <c r="R64" i="4" s="1"/>
  <c r="R57" i="4"/>
  <c r="R56" i="4" s="1"/>
  <c r="R61" i="4"/>
  <c r="R68" i="4"/>
  <c r="R54" i="4"/>
  <c r="R55" i="4"/>
  <c r="R30" i="4"/>
  <c r="R34" i="4"/>
  <c r="R53" i="4" l="1"/>
  <c r="R52" i="4" s="1"/>
  <c r="R50" i="4" s="1"/>
  <c r="R33" i="4" s="1"/>
  <c r="R60" i="4"/>
  <c r="R80" i="4" l="1"/>
  <c r="R23" i="4" s="1"/>
  <c r="S51" i="4" l="1"/>
  <c r="S54" i="4"/>
  <c r="S68" i="4"/>
  <c r="S69" i="4"/>
  <c r="S61" i="4"/>
  <c r="S60" i="4" s="1"/>
  <c r="S65" i="4"/>
  <c r="S64" i="4" s="1"/>
  <c r="S57" i="4"/>
  <c r="S55" i="4"/>
  <c r="S56" i="4" l="1"/>
  <c r="S53" i="4"/>
  <c r="S52" i="4" l="1"/>
  <c r="S50" i="4" s="1"/>
  <c r="S85" i="4" l="1"/>
  <c r="U73" i="4" l="1"/>
  <c r="U72" i="4" s="1"/>
  <c r="S34" i="4" l="1"/>
  <c r="S33" i="4" s="1"/>
  <c r="V34" i="4" l="1"/>
  <c r="W34" i="4"/>
  <c r="X34" i="4"/>
  <c r="Y34" i="4"/>
  <c r="Z34" i="4"/>
  <c r="AA34" i="4"/>
  <c r="AB34" i="4"/>
  <c r="V33" i="4" l="1"/>
  <c r="W33" i="4"/>
  <c r="X33" i="4"/>
  <c r="Y33" i="4"/>
  <c r="Z33" i="4"/>
  <c r="AA33" i="4"/>
  <c r="AB33" i="4"/>
  <c r="W94" i="4" l="1"/>
  <c r="W92" i="4" s="1"/>
  <c r="X94" i="4"/>
  <c r="X92" i="4" s="1"/>
  <c r="Y94" i="4"/>
  <c r="Y92" i="4" s="1"/>
  <c r="Z94" i="4"/>
  <c r="Z92" i="4" s="1"/>
  <c r="AA94" i="4"/>
  <c r="AA92" i="4" s="1"/>
  <c r="AB94" i="4"/>
  <c r="AB92" i="4" s="1"/>
  <c r="V94" i="4"/>
  <c r="U92" i="4"/>
  <c r="V92" i="4" l="1"/>
  <c r="R73" i="4" l="1"/>
  <c r="R72" i="4" s="1"/>
  <c r="S73" i="4"/>
  <c r="T73" i="4"/>
  <c r="T72" i="4" s="1"/>
  <c r="S125" i="4"/>
  <c r="T125" i="4"/>
  <c r="U125" i="4"/>
  <c r="V125" i="4"/>
  <c r="W125" i="4"/>
  <c r="X125" i="4"/>
  <c r="Y125" i="4"/>
  <c r="Z125" i="4"/>
  <c r="AA125" i="4"/>
  <c r="AB125" i="4"/>
  <c r="R125" i="4"/>
  <c r="S72" i="4" l="1"/>
  <c r="T33" i="4" l="1"/>
  <c r="U33" i="4"/>
  <c r="U29" i="4"/>
  <c r="T29" i="4"/>
  <c r="R31" i="4"/>
  <c r="S29" i="4" l="1"/>
  <c r="R29" i="4"/>
  <c r="S78" i="4"/>
  <c r="T78" i="4"/>
  <c r="U78" i="4"/>
  <c r="U77" i="4" s="1"/>
  <c r="V78" i="4"/>
  <c r="V77" i="4" s="1"/>
  <c r="W78" i="4"/>
  <c r="W77" i="4" s="1"/>
  <c r="X78" i="4"/>
  <c r="X77" i="4" s="1"/>
  <c r="Y78" i="4"/>
  <c r="Y77" i="4" s="1"/>
  <c r="Z78" i="4"/>
  <c r="Z77" i="4" s="1"/>
  <c r="AA78" i="4"/>
  <c r="AA77" i="4" s="1"/>
  <c r="AB78" i="4"/>
  <c r="AB77" i="4" s="1"/>
  <c r="R78" i="4"/>
  <c r="U27" i="4" l="1"/>
  <c r="U26" i="4" s="1"/>
  <c r="S27" i="4" l="1"/>
  <c r="T27" i="4"/>
  <c r="T26" i="4" s="1"/>
  <c r="S26" i="4" l="1"/>
  <c r="R27" i="4"/>
  <c r="R26" i="4" s="1"/>
  <c r="S25" i="4" l="1"/>
  <c r="S103" i="4"/>
  <c r="T103" i="4"/>
  <c r="U103" i="4"/>
  <c r="V103" i="4"/>
  <c r="W103" i="4"/>
  <c r="X103" i="4"/>
  <c r="Y103" i="4"/>
  <c r="Z103" i="4"/>
  <c r="AA103" i="4"/>
  <c r="AB103" i="4"/>
  <c r="S102" i="4"/>
  <c r="T102" i="4"/>
  <c r="T92" i="4" s="1"/>
  <c r="T77" i="4" s="1"/>
  <c r="R102" i="4"/>
  <c r="S92" i="4" l="1"/>
  <c r="R92" i="4"/>
  <c r="R77" i="4" s="1"/>
  <c r="T81" i="4"/>
  <c r="U81" i="4"/>
  <c r="V81" i="4"/>
  <c r="W81" i="4"/>
  <c r="X81" i="4"/>
  <c r="Y81" i="4"/>
  <c r="Z81" i="4"/>
  <c r="AA81" i="4"/>
  <c r="AB81" i="4"/>
  <c r="S80" i="4"/>
  <c r="S23" i="4" s="1"/>
  <c r="T80" i="4"/>
  <c r="U80" i="4"/>
  <c r="V80" i="4"/>
  <c r="W80" i="4"/>
  <c r="X80" i="4"/>
  <c r="Y80" i="4"/>
  <c r="Z80" i="4"/>
  <c r="AA80" i="4"/>
  <c r="AB80" i="4"/>
  <c r="T79" i="4"/>
  <c r="T23" i="4" s="1"/>
  <c r="U79" i="4"/>
  <c r="V79" i="4"/>
  <c r="V23" i="4" s="1"/>
  <c r="W79" i="4"/>
  <c r="W23" i="4" s="1"/>
  <c r="X79" i="4"/>
  <c r="X23" i="4" s="1"/>
  <c r="Y79" i="4"/>
  <c r="Z79" i="4"/>
  <c r="Z23" i="4" s="1"/>
  <c r="AA79" i="4"/>
  <c r="AA23" i="4" s="1"/>
  <c r="AB79" i="4"/>
  <c r="AB23" i="4" s="1"/>
  <c r="Y23" i="4" l="1"/>
  <c r="U23" i="4"/>
  <c r="S77" i="4"/>
  <c r="AB25" i="4"/>
  <c r="AB20" i="4" s="1"/>
  <c r="X25" i="4"/>
  <c r="X20" i="4" s="1"/>
  <c r="V25" i="4"/>
  <c r="V20" i="4" s="1"/>
  <c r="U25" i="4"/>
  <c r="U20" i="4" s="1"/>
  <c r="R25" i="4"/>
  <c r="R20" i="4" s="1"/>
  <c r="R103" i="4"/>
  <c r="AA25" i="4" l="1"/>
  <c r="AA20" i="4" s="1"/>
  <c r="Y25" i="4"/>
  <c r="Y20" i="4" s="1"/>
  <c r="W25" i="4"/>
  <c r="W20" i="4" s="1"/>
  <c r="Z25" i="4"/>
  <c r="Z20" i="4" s="1"/>
  <c r="T25" i="4"/>
  <c r="T20" i="4" l="1"/>
  <c r="S20" i="4"/>
</calcChain>
</file>

<file path=xl/sharedStrings.xml><?xml version="1.0" encoding="utf-8"?>
<sst xmlns="http://schemas.openxmlformats.org/spreadsheetml/2006/main" count="823" uniqueCount="188">
  <si>
    <t>%</t>
  </si>
  <si>
    <t>км</t>
  </si>
  <si>
    <t>Единица измерения</t>
  </si>
  <si>
    <t>кв. м</t>
  </si>
  <si>
    <t>п. м</t>
  </si>
  <si>
    <t>Муниципальная программа, всего</t>
  </si>
  <si>
    <t>единиц</t>
  </si>
  <si>
    <t>Приложение 1 
к постановлению администрации города Твери
от «_____» _________________  2018 №  _________</t>
  </si>
  <si>
    <t>м3</t>
  </si>
  <si>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</si>
  <si>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дорожного хозяйства, благоустройства и транспорта администрации города Твери</t>
  </si>
  <si>
    <t>Принятые обозначения и сокращения:</t>
  </si>
  <si>
    <t>Программа</t>
  </si>
  <si>
    <t>Направление</t>
  </si>
  <si>
    <t>Тип струк-турного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</si>
  <si>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</si>
  <si>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</si>
  <si>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Дополнительный аналитический код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</si>
  <si>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</si>
  <si>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</si>
  <si>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</si>
  <si>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Код АИП</t>
  </si>
  <si>
    <t xml:space="preserve">Код бюджетной классификации 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</si>
  <si>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</si>
  <si>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</si>
  <si>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2. Цель – цель муниципальной программы</t>
  </si>
  <si>
    <t>1. Муниципальная программа – муниципальная программа города Твери «Развитие дорожного хояйства города Твери»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</si>
  <si>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>«Обеспечение развития дорожного хозяйства города Твери»</t>
    </r>
  </si>
  <si>
    <t xml:space="preserve">«Развитие дорожного хозяйства города Твери» </t>
  </si>
  <si>
    <t>0</t>
  </si>
  <si>
    <t>1</t>
  </si>
  <si>
    <t>2</t>
  </si>
  <si>
    <t>3</t>
  </si>
  <si>
    <t>4</t>
  </si>
  <si>
    <t>5</t>
  </si>
  <si>
    <t>8</t>
  </si>
  <si>
    <t>-</t>
  </si>
  <si>
    <t>9</t>
  </si>
  <si>
    <t>9Д199</t>
  </si>
  <si>
    <t>9Д599</t>
  </si>
  <si>
    <t>И</t>
  </si>
  <si>
    <t>х</t>
  </si>
  <si>
    <t xml:space="preserve"> </t>
  </si>
  <si>
    <t>штука</t>
  </si>
  <si>
    <t>балл</t>
  </si>
  <si>
    <t>08</t>
  </si>
  <si>
    <t>01</t>
  </si>
  <si>
    <t>02</t>
  </si>
  <si>
    <t>03</t>
  </si>
  <si>
    <t>04</t>
  </si>
  <si>
    <t>05</t>
  </si>
  <si>
    <t>07</t>
  </si>
  <si>
    <t>9Д042</t>
  </si>
  <si>
    <t>20</t>
  </si>
  <si>
    <t>45</t>
  </si>
  <si>
    <t>081И9А4180</t>
  </si>
  <si>
    <t>081И954180</t>
  </si>
  <si>
    <t>А4180</t>
  </si>
  <si>
    <t>54180</t>
  </si>
  <si>
    <t>00000</t>
  </si>
  <si>
    <t>081И900000</t>
  </si>
  <si>
    <t>084019Д199</t>
  </si>
  <si>
    <t>06</t>
  </si>
  <si>
    <t>084029Д599</t>
  </si>
  <si>
    <t>084029Д199</t>
  </si>
  <si>
    <t xml:space="preserve">Финансовый год, предшествующий году начала реализации государственной программы, 
2025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</si>
  <si>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083019Д042</t>
  </si>
  <si>
    <t xml:space="preserve">Муниципальные проекты </t>
  </si>
  <si>
    <t>08 0 00 00000</t>
  </si>
  <si>
    <t>08 1 00 00000</t>
  </si>
  <si>
    <t>08 1 И9 00000</t>
  </si>
  <si>
    <t>08 2 00 00000</t>
  </si>
  <si>
    <t>08 3 01 00000</t>
  </si>
  <si>
    <t>08 3 00 00000</t>
  </si>
  <si>
    <t>08 4 00 00000</t>
  </si>
  <si>
    <t>08 4 01 00000</t>
  </si>
  <si>
    <t>08 4 02 00000</t>
  </si>
  <si>
    <t>9Д999</t>
  </si>
  <si>
    <t>084029Д999</t>
  </si>
  <si>
    <r>
      <rPr>
        <b/>
        <sz val="14"/>
        <color rgb="FF00B0F0"/>
        <rFont val="Times New Roman"/>
        <family val="1"/>
        <charset val="204"/>
      </rPr>
      <t xml:space="preserve">Параметр 1 </t>
    </r>
    <r>
      <rPr>
        <sz val="14"/>
        <color rgb="FF00B0F0"/>
        <rFont val="Times New Roman"/>
        <family val="1"/>
        <charset val="204"/>
      </rPr>
      <t>«Осуществление системной юридической поддержки» (выполнено - 1 / не выполнено - 0)</t>
    </r>
  </si>
  <si>
    <r>
      <t xml:space="preserve">Параметр 1 
</t>
    </r>
    <r>
      <rPr>
        <sz val="14"/>
        <color rgb="FF00B0F0"/>
        <rFont val="Times New Roman"/>
        <family val="1"/>
        <charset val="204"/>
      </rPr>
      <t>«Осуществление содержания интеллектуальной транспортной системы» (выполнено - 1 / не выполнено - 0)</t>
    </r>
  </si>
  <si>
    <t>единица</t>
  </si>
  <si>
    <t>тысяча
кв. м</t>
  </si>
  <si>
    <t>тысяча рублей</t>
  </si>
  <si>
    <t>08 2 02 00000</t>
  </si>
  <si>
    <t>08202SД010</t>
  </si>
  <si>
    <t>08202АД010</t>
  </si>
  <si>
    <r>
      <t xml:space="preserve">Показатель 1 </t>
    </r>
    <r>
      <rPr>
        <sz val="14"/>
        <rFont val="Times New Roman"/>
        <family val="1"/>
        <charset val="204"/>
      </rPr>
      <t>«Протяженность сети автомобильных дорог общего пользования местного значения на территории города Твери»</t>
    </r>
  </si>
  <si>
    <r>
      <t xml:space="preserve">Показатель 3 </t>
    </r>
    <r>
      <rPr>
        <sz val="14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</si>
  <si>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модернизированных светофорных объектов»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</si>
  <si>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</si>
  <si>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внедренных интеллектуальных транспортных систем»</t>
    </r>
  </si>
  <si>
    <r>
      <t xml:space="preserve">Показатель 1 </t>
    </r>
    <r>
      <rPr>
        <sz val="14"/>
        <rFont val="Times New Roman"/>
        <family val="1"/>
        <charset val="204"/>
      </rPr>
      <t>«Протяженность капитально отремонтированных (отремонтированных) автомобильных дорог (подъездов)»</t>
    </r>
  </si>
  <si>
    <r>
      <t xml:space="preserve">Показатель 4 </t>
    </r>
    <r>
      <rPr>
        <sz val="14"/>
        <rFont val="Times New Roman"/>
        <family val="1"/>
        <charset val="204"/>
      </rPr>
      <t>«Протяженность построенных (реконструированных), отремонтированных (модернизированных) линий наружного освещения на автомобильных дорогах»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</si>
  <si>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«Капитальный ремонт (ремонт) автомобильных дорог (подъездов) на территории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</si>
  <si>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</si>
  <si>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«Капитальный ремонт (ремонт) территорий образовательных организаций»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</si>
  <si>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«Капитальный ремонт (ремонт) тротуаров на территории города Твери»                 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</si>
  <si>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«Установка (модернизация) наружного освещения на территории города Твери»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</si>
  <si>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>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</si>
  <si>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Параметр 1 </t>
    </r>
    <r>
      <rPr>
        <sz val="14"/>
        <rFont val="Times New Roman"/>
        <family val="1"/>
        <charset val="204"/>
      </rPr>
      <t>«Осуществление строительного контроля за выполнением работ» (выполнено - 1 / не выполнено - 0)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</si>
  <si>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</si>
  <si>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</t>
    </r>
    <r>
      <rPr>
        <sz val="14"/>
        <rFont val="Times New Roman"/>
        <family val="1"/>
        <charset val="204"/>
      </rPr>
      <t>«Протяженность построенной линии наружного освещения»</t>
    </r>
  </si>
  <si>
    <r>
      <t xml:space="preserve">Мероприятие 1.01 </t>
    </r>
    <r>
      <rPr>
        <sz val="14"/>
        <rFont val="Times New Roman"/>
        <family val="1"/>
        <charset val="204"/>
      </rPr>
      <t>«Наружное освещение»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</si>
  <si>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</si>
  <si>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Задача 1 «Капитальный и текущий ремонт автомобильных дорог общего пользования и искусственных сооружений на них»</t>
  </si>
  <si>
    <r>
      <t xml:space="preserve">Показатель 1 </t>
    </r>
    <r>
      <rPr>
        <sz val="14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</si>
  <si>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 </t>
    </r>
    <r>
      <rPr>
        <sz val="14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</si>
  <si>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«Общая протяженность отремонтированных автомобильных дорог, включая тротуары»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</si>
  <si>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«Капитальный ремонт автомобильных  дорог города, включая тротуары»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</si>
  <si>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«Площадь капитального ремонта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</si>
  <si>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«Площадь капитального ремонта тротуаров»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</si>
  <si>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«Протяженность капитального ремонта автомобильных дорог, включая тротуары»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</si>
  <si>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 «Текущий ремонт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</si>
  <si>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«Площадь ремонта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</si>
  <si>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«Площадь отремонтированных тротуаров»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</si>
  <si>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«Протяженность отремонтированных автомобильных дорог, включая тротуары»</t>
    </r>
  </si>
  <si>
    <t>Задача 2 «Содержание автомобильных дорог общего пользования и искусственных сооружений на них»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</si>
  <si>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автомобильных дорог общего пользования на территории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</si>
  <si>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«Содержание автомобильных дорог общего пользования и искусственных сооружений на них» 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</si>
  <si>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«Площадь содержания автомобильных дорог и искусственных сооружений на них»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</si>
  <si>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«Установлено (заменено) дорожных знаков на автомобильных дорогах города»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</si>
  <si>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«Площадь нанесенной дорожной разметки на автомобильных дорогах города»</t>
    </r>
  </si>
  <si>
    <r>
      <rPr>
        <b/>
        <sz val="14"/>
        <rFont val="Times New Roman"/>
        <family val="1"/>
        <charset val="204"/>
      </rPr>
      <t xml:space="preserve">Параметр 4 </t>
    </r>
    <r>
      <rPr>
        <sz val="14"/>
        <rFont val="Times New Roman"/>
        <family val="1"/>
        <charset val="204"/>
      </rPr>
      <t>«Протяженность содержания сетей ливневой канализации»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</si>
  <si>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«Содержание, модернизация и установка новых светофорных объектов»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</si>
  <si>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обслуживаемых светофорных объектов»</t>
    </r>
  </si>
  <si>
    <r>
      <t xml:space="preserve">Мероприятие 2.03 </t>
    </r>
    <r>
      <rPr>
        <sz val="14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</si>
  <si>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«Установлено новых (модернизировано) светофорных объектов»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</si>
  <si>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«Общая протяженность прочищенных водоотводных канав на территории города Твери»</t>
    </r>
  </si>
  <si>
    <r>
      <t xml:space="preserve">Мероприятие 2.03 </t>
    </r>
    <r>
      <rPr>
        <i/>
        <sz val="14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</si>
  <si>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«Прочистка водоотводных канав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</si>
  <si>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3 </t>
    </r>
    <r>
      <rPr>
        <sz val="14"/>
        <rFont val="Times New Roman"/>
        <family val="1"/>
        <charset val="204"/>
      </rPr>
      <t>«Промывка водопропускных труб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</si>
  <si>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4 </t>
    </r>
    <r>
      <rPr>
        <sz val="14"/>
        <rFont val="Times New Roman"/>
        <family val="1"/>
        <charset val="204"/>
      </rPr>
      <t>«Откачивание поверхностных вод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</si>
  <si>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5 </t>
    </r>
    <r>
      <rPr>
        <sz val="14"/>
        <rFont val="Times New Roman"/>
        <family val="1"/>
        <charset val="204"/>
      </rPr>
      <t>«Прочистка водоотводных канав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</si>
  <si>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6 </t>
    </r>
    <r>
      <rPr>
        <sz val="14"/>
        <rFont val="Times New Roman"/>
        <family val="1"/>
        <charset val="204"/>
      </rPr>
      <t>«Промывка водопропускных труб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</si>
  <si>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7 </t>
    </r>
    <r>
      <rPr>
        <sz val="14"/>
        <rFont val="Times New Roman"/>
        <family val="1"/>
        <charset val="204"/>
      </rPr>
      <t>«Откачивание поверхностных вод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</si>
  <si>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8 </t>
    </r>
    <r>
      <rPr>
        <sz val="14"/>
        <rFont val="Times New Roman"/>
        <family val="1"/>
        <charset val="204"/>
      </rPr>
      <t>«Прочистка водоотводных канав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</si>
  <si>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Параметр 9 </t>
    </r>
    <r>
      <rPr>
        <sz val="14"/>
        <rFont val="Times New Roman"/>
        <family val="1"/>
        <charset val="204"/>
      </rPr>
      <t>«Промывка водопропускных труб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</si>
  <si>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Параметр 10 </t>
    </r>
    <r>
      <rPr>
        <sz val="14"/>
        <rFont val="Times New Roman"/>
        <family val="1"/>
        <charset val="204"/>
      </rPr>
      <t>«Откачивание поверхностных вод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</si>
  <si>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</si>
  <si>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приобретенной техники»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</si>
  <si>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«Правовое сопровождение деятельности подведомственных учреждений»</t>
    </r>
  </si>
  <si>
    <r>
      <rPr>
        <b/>
        <sz val="14"/>
        <rFont val="Times New Roman"/>
        <family val="1"/>
        <charset val="204"/>
      </rPr>
      <t xml:space="preserve">Мероприятие 2.06 </t>
    </r>
    <r>
      <rPr>
        <sz val="14"/>
        <rFont val="Times New Roman"/>
        <family val="1"/>
        <charset val="204"/>
      </rPr>
      <t>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</si>
  <si>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«Количество объектов транспортной инфраструктуры»</t>
    </r>
  </si>
  <si>
    <r>
      <rPr>
        <b/>
        <sz val="14"/>
        <rFont val="Times New Roman"/>
        <family val="1"/>
        <charset val="204"/>
      </rPr>
      <t xml:space="preserve">Мероприятие 2.07 </t>
    </r>
    <r>
      <rPr>
        <sz val="14"/>
        <rFont val="Times New Roman"/>
        <family val="1"/>
        <charset val="204"/>
      </rPr>
      <t>«Содержание интеллектуальной транспортной системы»</t>
    </r>
  </si>
  <si>
    <t>Задача 3 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</si>
  <si>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 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 1 - выполнено / 0 - не выполнено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</si>
  <si>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«Общее количество согласований»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</si>
  <si>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согласований»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</si>
  <si>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 «Выдача согласований на перевозку тяжеловесных и (или) крупногабаритных грузов» 1 - выполнено / 0 - не выполнено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</si>
  <si>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</si>
  <si>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«Контроль динамики дебиторской задолженности по неналоговым доходам» 1 - выполнено / 0 - не выполнено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</si>
  <si>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«Дебиторская задолженность на конец отчетного периода»</t>
    </r>
  </si>
  <si>
    <t>SД010</t>
  </si>
  <si>
    <t>АД010</t>
  </si>
  <si>
    <t>3. Задача – задача муниципального проекта, комплекса процессных мероприятий</t>
  </si>
  <si>
    <t>4. Мероприятие (результат) – мероприятие муниципального проекта, комплекса процессных мероприятий</t>
  </si>
  <si>
    <t>5. Показатель – показатель цели муниципальной программы, показатель задачи муниципального проекта, показатель задачи комплекса процессных мероприятий</t>
  </si>
  <si>
    <t>6. Параметр мероприятия  (результата) – показатель мероприятия структурного элемента муниципальной программы</t>
  </si>
  <si>
    <t>1. Муниципальный проект «Цифровизация дорожной отрасли», реализуемый в рамках регионального проекта «Общесистемные меры развития дорожного хозяйства», входящего в состав национального проекта «Инфраструктура для жизни»</t>
  </si>
  <si>
    <t>2. Муниципальный проект «Обеспечение прироста протяженности автомобильных дорог общего пользования», реализуемый в рамках структурного элемента государственной программы Тверской области «Развитие транспортного комплекса и дорожного хозяйства Тверской области»</t>
  </si>
  <si>
    <t>Комплекс процессных мероприятий «Развитие дорожного хозяйства города Твери»</t>
  </si>
  <si>
    <t>Задача «Цифровизация дорожной отрасли»</t>
  </si>
  <si>
    <t>Задача «Строительство (реконструкция) автомобильных дорог общего пользования и искусственных сооружений на них»</t>
  </si>
  <si>
    <t>08 2 03 00000</t>
  </si>
  <si>
    <t>Задача 2 «Приведение в нормативное состояние дворовых территорий многоквартирных домов, проездов к дворовым территориям многоквартирных домов на территории города Твери»</t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</si>
  <si>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«Выполнение работ по ремонту (ямочному ремонту) дворовых территорий»  </t>
    </r>
  </si>
  <si>
    <r>
      <rPr>
        <b/>
        <i/>
        <sz val="14"/>
        <rFont val="Times New Roman"/>
        <family val="1"/>
        <charset val="204"/>
      </rPr>
      <t xml:space="preserve">Мероприятие 2.01 </t>
    </r>
    <r>
      <rPr>
        <i/>
        <sz val="14"/>
        <rFont val="Times New Roman"/>
        <family val="1"/>
        <charset val="204"/>
      </rPr>
      <t xml:space="preserve">«Выполнение работ по ремонту (ямочному ремонту) дворовых территорий»  </t>
    </r>
  </si>
  <si>
    <r>
      <t xml:space="preserve">Параметр 1 </t>
    </r>
    <r>
      <rPr>
        <sz val="14"/>
        <rFont val="Times New Roman"/>
        <family val="1"/>
        <charset val="204"/>
      </rPr>
      <t>«Площадь ремонта территории»</t>
    </r>
  </si>
  <si>
    <r>
      <t xml:space="preserve">Параметр 2 </t>
    </r>
    <r>
      <rPr>
        <sz val="14"/>
        <rFont val="Times New Roman"/>
        <family val="1"/>
        <charset val="204"/>
      </rPr>
      <t>«Площадь ремонта территории Заволжского района»</t>
    </r>
  </si>
  <si>
    <r>
      <t xml:space="preserve">Параметр 3 </t>
    </r>
    <r>
      <rPr>
        <sz val="14"/>
        <rFont val="Times New Roman"/>
        <family val="1"/>
        <charset val="204"/>
      </rPr>
      <t>«Площадь ремонта территории Пролетарского района»</t>
    </r>
  </si>
  <si>
    <r>
      <t xml:space="preserve">Параметр 4 </t>
    </r>
    <r>
      <rPr>
        <sz val="14"/>
        <rFont val="Times New Roman"/>
        <family val="1"/>
        <charset val="204"/>
      </rPr>
      <t>«Площадь ремонта территории Московского района»</t>
    </r>
  </si>
  <si>
    <r>
      <t xml:space="preserve">Параметр 5 </t>
    </r>
    <r>
      <rPr>
        <sz val="14"/>
        <rFont val="Times New Roman"/>
        <family val="1"/>
        <charset val="204"/>
      </rPr>
      <t>«Площадь ремонта территории Центрального района»</t>
    </r>
  </si>
  <si>
    <t>6</t>
  </si>
  <si>
    <t>08203SД202</t>
  </si>
  <si>
    <t>SД202</t>
  </si>
  <si>
    <t>08203АД202</t>
  </si>
  <si>
    <t>0820300000</t>
  </si>
  <si>
    <t>АД202</t>
  </si>
  <si>
    <r>
      <t xml:space="preserve">Показатель 1 </t>
    </r>
    <r>
      <rPr>
        <sz val="14"/>
        <rFont val="Times New Roman"/>
        <family val="1"/>
        <charset val="204"/>
      </rPr>
      <t>«Количество отремонтированных дворовых территорий многоквартирных домов, проездов к дворовым территориям многоквартирных домов»</t>
    </r>
  </si>
  <si>
    <r>
      <t xml:space="preserve">Показатель 2 </t>
    </r>
    <r>
      <rPr>
        <sz val="14"/>
        <rFont val="Times New Roman"/>
        <family val="1"/>
        <charset val="204"/>
      </rPr>
      <t>«Площадь территории образовательных организаций, приведенная в нормативное состояние»</t>
    </r>
  </si>
  <si>
    <r>
      <t xml:space="preserve">Показатель 3 </t>
    </r>
    <r>
      <rPr>
        <sz val="14"/>
        <rFont val="Times New Roman"/>
        <family val="1"/>
        <charset val="204"/>
      </rPr>
      <t>«Площадь отремонтированных тротуаров»</t>
    </r>
  </si>
  <si>
    <t xml:space="preserve">«Приложение 
к муниципальной программе города Твери
«Развитие дорожного хозяйства города Твери» 
</t>
  </si>
  <si>
    <t>».</t>
  </si>
  <si>
    <t xml:space="preserve">Задача 1 «Реализация закона Тверской области «О статусе города Тверской области, удостоенного почетного звания Российской Федерации «Город воинской славы» </t>
  </si>
  <si>
    <r>
      <t>Показатель 2 «</t>
    </r>
    <r>
      <rPr>
        <sz val="14"/>
        <rFont val="Times New Roman"/>
        <family val="1"/>
        <charset val="204"/>
      </rPr>
      <t>Общий объем производства работ на автомобильных дорогах общего пользования местного значения, дворовых территориях многоквартирных домов, проездах к дворовым территориям многоквартирных домов на территории города Твери»</t>
    </r>
  </si>
  <si>
    <t>3. Муниципальный проект «Бюджетные инвестиции в форме капитальных вложений в объекты улично-дорожной сети города Твери», реализуемый в рамках собственных мероприятий (результатов) муниципальной программы города Твери</t>
  </si>
  <si>
    <t>Приложение 2
к постановлению Администрации города Твери
от  «21» апреля  2026 №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</si>
</sst>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1"/>
    </font>
    <font>
      <sz val="16"/>
      <color rgb="FFFF0000"/>
      <name val="Times New Roman"/>
      <family val="1"/>
      <charset val="1"/>
    </font>
    <font>
      <sz val="14"/>
      <name val="Calibri"/>
      <family val="2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3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" fillId="3" borderId="0" xfId="0" applyNumberFormat="1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wrapText="1"/>
      <protection locked="0"/>
    </xf>
    <xf numFmtId="0" fontId="8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0" fontId="17" fillId="0" borderId="0" xfId="0" applyFont="1" applyProtection="1">
      <protection locked="0"/>
    </xf>
    <xf numFmtId="0" fontId="17" fillId="0" borderId="0" xfId="0" applyFont="1"/>
    <xf numFmtId="0" fontId="17" fillId="0" borderId="0" xfId="0" applyFont="1" applyAlignment="1" applyProtection="1">
      <alignment wrapText="1"/>
      <protection locked="0"/>
    </xf>
    <xf numFmtId="49" fontId="17" fillId="3" borderId="0" xfId="0" applyNumberFormat="1" applyFont="1" applyFill="1" applyBorder="1" applyAlignment="1">
      <alignment horizontal="left" vertical="center" wrapText="1"/>
    </xf>
    <xf numFmtId="49" fontId="19" fillId="7" borderId="0" xfId="0" applyNumberFormat="1" applyFont="1" applyFill="1" applyBorder="1" applyAlignment="1">
      <alignment horizontal="left" vertical="center" wrapText="1"/>
    </xf>
    <xf numFmtId="49" fontId="19" fillId="3" borderId="0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Border="1" applyAlignment="1">
      <alignment horizontal="left" vertical="center" wrapText="1"/>
    </xf>
    <xf numFmtId="4" fontId="19" fillId="3" borderId="0" xfId="0" applyNumberFormat="1" applyFont="1" applyFill="1" applyBorder="1" applyAlignment="1">
      <alignment horizontal="left" vertical="center" wrapText="1"/>
    </xf>
    <xf numFmtId="49" fontId="19" fillId="6" borderId="0" xfId="0" applyNumberFormat="1" applyFont="1" applyFill="1" applyBorder="1" applyAlignment="1">
      <alignment horizontal="left" vertical="center" wrapText="1"/>
    </xf>
    <xf numFmtId="4" fontId="17" fillId="3" borderId="0" xfId="0" applyNumberFormat="1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164" fontId="17" fillId="3" borderId="0" xfId="0" applyNumberFormat="1" applyFont="1" applyFill="1" applyBorder="1" applyAlignment="1">
      <alignment horizontal="left" vertical="center" wrapText="1"/>
    </xf>
    <xf numFmtId="164" fontId="20" fillId="3" borderId="0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6" fillId="0" borderId="0" xfId="0" applyFont="1"/>
    <xf numFmtId="0" fontId="5" fillId="3" borderId="5" xfId="0" applyFont="1" applyFill="1" applyBorder="1" applyAlignment="1">
      <alignment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49" fontId="20" fillId="3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wrapText="1"/>
      <protection locked="0"/>
    </xf>
    <xf numFmtId="165" fontId="13" fillId="3" borderId="1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6" fontId="2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64" fontId="10" fillId="10" borderId="1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9" fontId="5" fillId="3" borderId="0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Q141"/>
  <sheetViews>
    <sheetView tabSelected="1" view="pageBreakPreview" topLeftCell="A2" zoomScale="46" zoomScaleNormal="70" zoomScaleSheetLayoutView="46" zoomScalePageLayoutView="80" workbookViewId="0">
      <selection activeCell="X2" sqref="X2:AB2"/>
    </sheetView>
  </sheetViews>
  <sheetFormatPr defaultColWidth="8.6640625" defaultRowHeight="18" outlineLevelCol="1" x14ac:dyDescent="0.3"/>
  <cols>
    <col min="1" max="1" width="4.88671875" style="7" customWidth="1"/>
    <col min="2" max="2" width="5.6640625" style="7" customWidth="1"/>
    <col min="3" max="3" width="7.109375" style="7" customWidth="1"/>
    <col min="4" max="4" width="8.44140625" style="7" customWidth="1"/>
    <col min="5" max="5" width="6.88671875" style="7" customWidth="1"/>
    <col min="6" max="6" width="8.33203125" style="7" customWidth="1"/>
    <col min="7" max="7" width="13.33203125" style="75" customWidth="1"/>
    <col min="8" max="8" width="4" style="75" customWidth="1"/>
    <col min="9" max="9" width="3.5546875" style="75" customWidth="1"/>
    <col min="10" max="10" width="3.88671875" style="75" customWidth="1"/>
    <col min="11" max="11" width="4.6640625" style="75" customWidth="1"/>
    <col min="12" max="13" width="5.6640625" style="75" customWidth="1"/>
    <col min="14" max="14" width="16.44140625" style="75" customWidth="1"/>
    <col min="15" max="15" width="7.5546875" style="75" customWidth="1"/>
    <col min="16" max="16" width="71.6640625" style="76" customWidth="1"/>
    <col min="17" max="17" width="10.5546875" style="76" customWidth="1"/>
    <col min="18" max="18" width="15.88671875" style="75" customWidth="1"/>
    <col min="19" max="19" width="14.6640625" style="75" customWidth="1"/>
    <col min="20" max="20" width="15" style="75" customWidth="1"/>
    <col min="21" max="21" width="15.44140625" style="75" customWidth="1"/>
    <col min="22" max="22" width="14.6640625" style="75" customWidth="1"/>
    <col min="23" max="23" width="14.33203125" style="75" customWidth="1"/>
    <col min="24" max="24" width="14.6640625" style="75" customWidth="1"/>
    <col min="25" max="25" width="14.44140625" style="75" customWidth="1"/>
    <col min="26" max="26" width="14.6640625" style="75" customWidth="1"/>
    <col min="27" max="27" width="13.88671875" style="75" customWidth="1"/>
    <col min="28" max="28" width="14" style="75" customWidth="1"/>
    <col min="29" max="29" width="16.44140625" style="155" customWidth="1"/>
    <col min="30" max="30" width="59.33203125" style="99" customWidth="1" outlineLevel="1"/>
    <col min="31" max="31" width="25" style="8" customWidth="1" outlineLevel="1"/>
    <col min="32" max="32" width="26.109375" style="8" customWidth="1"/>
    <col min="33" max="34" width="8.6640625" style="9"/>
    <col min="35" max="44" width="8.6640625" style="10"/>
    <col min="45" max="16384" width="8.6640625" style="5"/>
  </cols>
  <sheetData>
    <row r="1" spans="1:979" ht="45" hidden="1" customHeight="1" x14ac:dyDescent="0.3">
      <c r="T1" s="182" t="s">
        <v>7</v>
      </c>
      <c r="U1" s="182"/>
      <c r="V1" s="182"/>
      <c r="W1" s="182"/>
      <c r="X1" s="182"/>
      <c r="Y1" s="182"/>
      <c r="Z1" s="182"/>
      <c r="AA1" s="182"/>
      <c r="AB1" s="182"/>
      <c r="AC1" s="153"/>
    </row>
    <row r="2" spans="1:979" ht="64.2" customHeight="1" x14ac:dyDescent="0.3">
      <c r="T2" s="173"/>
      <c r="U2" s="173"/>
      <c r="V2" s="173"/>
      <c r="W2" s="173"/>
      <c r="X2" s="181" t="s">
        <v>187</v>
      </c>
      <c r="Y2" s="182"/>
      <c r="Z2" s="182"/>
      <c r="AA2" s="182"/>
      <c r="AB2" s="182"/>
      <c r="AC2" s="153"/>
    </row>
    <row r="3" spans="1:979" s="119" customFormat="1" ht="63" customHeight="1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118"/>
      <c r="R3" s="131"/>
      <c r="S3" s="131"/>
      <c r="T3" s="203" t="s">
        <v>182</v>
      </c>
      <c r="U3" s="203"/>
      <c r="V3" s="203"/>
      <c r="W3" s="203"/>
      <c r="X3" s="203"/>
      <c r="Y3" s="203"/>
      <c r="Z3" s="203"/>
      <c r="AA3" s="203"/>
      <c r="AB3" s="203"/>
      <c r="AC3" s="154"/>
      <c r="AD3" s="100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</row>
    <row r="4" spans="1:979" s="33" customFormat="1" ht="18" customHeight="1" x14ac:dyDescent="0.35">
      <c r="A4" s="205" t="s">
        <v>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147"/>
      <c r="AD4" s="101"/>
    </row>
    <row r="5" spans="1:979" s="33" customFormat="1" ht="28.5" customHeight="1" x14ac:dyDescent="0.35">
      <c r="A5" s="206" t="s">
        <v>28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147"/>
      <c r="AD5" s="101"/>
    </row>
    <row r="6" spans="1:979" s="33" customFormat="1" x14ac:dyDescent="0.3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34"/>
      <c r="X6" s="34"/>
      <c r="Y6" s="34"/>
      <c r="Z6" s="34"/>
      <c r="AA6" s="34"/>
      <c r="AB6" s="34"/>
      <c r="AC6" s="150"/>
      <c r="AD6" s="101"/>
    </row>
    <row r="7" spans="1:979" s="33" customFormat="1" ht="44.25" customHeight="1" x14ac:dyDescent="0.35">
      <c r="A7" s="204" t="s">
        <v>10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48"/>
      <c r="AD7" s="101"/>
    </row>
    <row r="8" spans="1:979" s="33" customFormat="1" ht="18.75" customHeight="1" x14ac:dyDescent="0.3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  <c r="N8" s="35"/>
      <c r="O8" s="35"/>
      <c r="P8" s="35"/>
      <c r="Q8" s="35"/>
      <c r="R8" s="132"/>
      <c r="S8" s="163"/>
      <c r="T8" s="163"/>
      <c r="U8" s="163"/>
      <c r="V8" s="35"/>
      <c r="W8" s="34"/>
      <c r="X8" s="34"/>
      <c r="Y8" s="34"/>
      <c r="Z8" s="34"/>
      <c r="AA8" s="34"/>
      <c r="AB8" s="34"/>
      <c r="AC8" s="150"/>
      <c r="AD8" s="101"/>
    </row>
    <row r="9" spans="1:979" s="36" customFormat="1" ht="27" customHeight="1" x14ac:dyDescent="0.35">
      <c r="A9" s="189" t="s">
        <v>11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51"/>
      <c r="AD9" s="102"/>
    </row>
    <row r="10" spans="1:979" s="36" customFormat="1" ht="26.25" customHeight="1" x14ac:dyDescent="0.35">
      <c r="A10" s="189" t="s">
        <v>26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51"/>
      <c r="AD10" s="102"/>
    </row>
    <row r="11" spans="1:979" s="36" customFormat="1" ht="31.5" customHeight="1" x14ac:dyDescent="0.35">
      <c r="A11" s="189" t="s">
        <v>25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51"/>
      <c r="AD11" s="102"/>
    </row>
    <row r="12" spans="1:979" s="36" customFormat="1" ht="26.25" customHeight="1" x14ac:dyDescent="0.35">
      <c r="A12" s="189" t="s">
        <v>155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51"/>
      <c r="AD12" s="102"/>
    </row>
    <row r="13" spans="1:979" s="36" customFormat="1" ht="26.25" customHeight="1" x14ac:dyDescent="0.35">
      <c r="A13" s="189" t="s">
        <v>156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51"/>
      <c r="AD13" s="102"/>
    </row>
    <row r="14" spans="1:979" s="36" customFormat="1" ht="26.25" customHeight="1" x14ac:dyDescent="0.35">
      <c r="A14" s="189" t="s">
        <v>157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51"/>
      <c r="AD14" s="102"/>
    </row>
    <row r="15" spans="1:979" s="36" customFormat="1" ht="26.25" customHeight="1" x14ac:dyDescent="0.35">
      <c r="A15" s="189" t="s">
        <v>158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51"/>
      <c r="AD15" s="102"/>
    </row>
    <row r="16" spans="1:979" s="23" customFormat="1" ht="26.25" customHeight="1" x14ac:dyDescent="0.4">
      <c r="A16" s="30"/>
      <c r="B16" s="30"/>
      <c r="C16" s="30"/>
      <c r="D16" s="30"/>
      <c r="E16" s="30"/>
      <c r="F16" s="30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133"/>
      <c r="S16" s="164"/>
      <c r="T16" s="164"/>
      <c r="U16" s="164"/>
      <c r="V16" s="77"/>
      <c r="W16" s="29"/>
      <c r="X16" s="29"/>
      <c r="Y16" s="29"/>
      <c r="Z16" s="29"/>
      <c r="AA16" s="29"/>
      <c r="AB16" s="29"/>
      <c r="AC16" s="152"/>
      <c r="AD16" s="102"/>
    </row>
    <row r="17" spans="1:44" s="6" customFormat="1" ht="33.6" customHeight="1" x14ac:dyDescent="0.3">
      <c r="A17" s="194" t="s">
        <v>17</v>
      </c>
      <c r="B17" s="195"/>
      <c r="C17" s="195"/>
      <c r="D17" s="195"/>
      <c r="E17" s="195"/>
      <c r="F17" s="195"/>
      <c r="G17" s="195"/>
      <c r="H17" s="195"/>
      <c r="I17" s="195"/>
      <c r="J17" s="196"/>
      <c r="K17" s="191" t="s">
        <v>22</v>
      </c>
      <c r="L17" s="192"/>
      <c r="M17" s="192"/>
      <c r="N17" s="193"/>
      <c r="O17" s="197" t="s">
        <v>21</v>
      </c>
      <c r="P17" s="201" t="s">
        <v>23</v>
      </c>
      <c r="Q17" s="201" t="s">
        <v>2</v>
      </c>
      <c r="R17" s="201" t="s">
        <v>65</v>
      </c>
      <c r="S17" s="201" t="s">
        <v>24</v>
      </c>
      <c r="T17" s="201"/>
      <c r="U17" s="201"/>
      <c r="V17" s="201"/>
      <c r="W17" s="201"/>
      <c r="X17" s="201"/>
      <c r="Y17" s="201"/>
      <c r="Z17" s="201"/>
      <c r="AA17" s="201"/>
      <c r="AB17" s="201"/>
      <c r="AC17" s="146"/>
      <c r="AD17" s="103"/>
      <c r="AE17" s="11"/>
      <c r="AF17" s="11"/>
      <c r="AG17" s="12"/>
      <c r="AH17" s="12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s="6" customFormat="1" ht="170.4" customHeight="1" x14ac:dyDescent="0.3">
      <c r="A18" s="194" t="s">
        <v>12</v>
      </c>
      <c r="B18" s="196"/>
      <c r="C18" s="25" t="s">
        <v>13</v>
      </c>
      <c r="D18" s="26" t="s">
        <v>14</v>
      </c>
      <c r="E18" s="194" t="s">
        <v>15</v>
      </c>
      <c r="F18" s="196"/>
      <c r="G18" s="78" t="s">
        <v>16</v>
      </c>
      <c r="H18" s="191" t="s">
        <v>18</v>
      </c>
      <c r="I18" s="192"/>
      <c r="J18" s="193"/>
      <c r="K18" s="191" t="s">
        <v>19</v>
      </c>
      <c r="L18" s="192"/>
      <c r="M18" s="193"/>
      <c r="N18" s="78" t="s">
        <v>20</v>
      </c>
      <c r="O18" s="198"/>
      <c r="P18" s="202"/>
      <c r="Q18" s="202"/>
      <c r="R18" s="201"/>
      <c r="S18" s="158">
        <v>2026</v>
      </c>
      <c r="T18" s="158">
        <v>2027</v>
      </c>
      <c r="U18" s="158">
        <v>2028</v>
      </c>
      <c r="V18" s="157">
        <v>2029</v>
      </c>
      <c r="W18" s="157">
        <v>2030</v>
      </c>
      <c r="X18" s="157">
        <v>2031</v>
      </c>
      <c r="Y18" s="157">
        <v>2032</v>
      </c>
      <c r="Z18" s="157">
        <v>2033</v>
      </c>
      <c r="AA18" s="157">
        <v>2034</v>
      </c>
      <c r="AB18" s="157">
        <v>2035</v>
      </c>
      <c r="AC18" s="146"/>
      <c r="AD18" s="103"/>
      <c r="AE18" s="11"/>
      <c r="AF18" s="11"/>
      <c r="AG18" s="12"/>
      <c r="AH18" s="12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s="6" customFormat="1" ht="13.2" x14ac:dyDescent="0.3">
      <c r="A19" s="83">
        <v>1</v>
      </c>
      <c r="B19" s="83">
        <v>2</v>
      </c>
      <c r="C19" s="83">
        <v>3</v>
      </c>
      <c r="D19" s="83">
        <v>4</v>
      </c>
      <c r="E19" s="83">
        <v>5</v>
      </c>
      <c r="F19" s="83">
        <v>6</v>
      </c>
      <c r="G19" s="83">
        <v>7</v>
      </c>
      <c r="H19" s="83">
        <v>8</v>
      </c>
      <c r="I19" s="83">
        <v>9</v>
      </c>
      <c r="J19" s="83">
        <v>10</v>
      </c>
      <c r="K19" s="83">
        <v>11</v>
      </c>
      <c r="L19" s="83">
        <v>12</v>
      </c>
      <c r="M19" s="83">
        <v>13</v>
      </c>
      <c r="N19" s="83">
        <v>14</v>
      </c>
      <c r="O19" s="83">
        <v>15</v>
      </c>
      <c r="P19" s="83">
        <v>16</v>
      </c>
      <c r="Q19" s="83">
        <v>17</v>
      </c>
      <c r="R19" s="83">
        <v>18</v>
      </c>
      <c r="S19" s="83">
        <v>19</v>
      </c>
      <c r="T19" s="83">
        <v>20</v>
      </c>
      <c r="U19" s="83">
        <v>21</v>
      </c>
      <c r="V19" s="83">
        <v>22</v>
      </c>
      <c r="W19" s="83">
        <v>23</v>
      </c>
      <c r="X19" s="83">
        <v>24</v>
      </c>
      <c r="Y19" s="83">
        <v>25</v>
      </c>
      <c r="Z19" s="83">
        <v>26</v>
      </c>
      <c r="AA19" s="83">
        <v>27</v>
      </c>
      <c r="AB19" s="83">
        <v>28</v>
      </c>
      <c r="AC19" s="83"/>
      <c r="AD19" s="103"/>
      <c r="AE19" s="11"/>
      <c r="AF19" s="11"/>
      <c r="AG19" s="12"/>
      <c r="AH19" s="12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s="1" customFormat="1" ht="55.2" customHeight="1" x14ac:dyDescent="0.3">
      <c r="A20" s="92"/>
      <c r="B20" s="92"/>
      <c r="C20" s="92"/>
      <c r="D20" s="92"/>
      <c r="E20" s="92"/>
      <c r="F20" s="92"/>
      <c r="G20" s="93"/>
      <c r="H20" s="93"/>
      <c r="I20" s="93"/>
      <c r="J20" s="93"/>
      <c r="K20" s="93"/>
      <c r="L20" s="93"/>
      <c r="M20" s="93"/>
      <c r="N20" s="93"/>
      <c r="O20" s="93" t="s">
        <v>41</v>
      </c>
      <c r="P20" s="94" t="s">
        <v>5</v>
      </c>
      <c r="Q20" s="95" t="s">
        <v>83</v>
      </c>
      <c r="R20" s="91">
        <f t="shared" ref="R20:AB20" si="0">R25+R77</f>
        <v>1544310.4</v>
      </c>
      <c r="S20" s="91">
        <f t="shared" si="0"/>
        <v>1798927.3000000003</v>
      </c>
      <c r="T20" s="91">
        <f t="shared" si="0"/>
        <v>1811480.2999999998</v>
      </c>
      <c r="U20" s="91">
        <f t="shared" si="0"/>
        <v>1813636.6</v>
      </c>
      <c r="V20" s="91">
        <f t="shared" si="0"/>
        <v>1606131.8</v>
      </c>
      <c r="W20" s="91">
        <f t="shared" si="0"/>
        <v>1606131.8</v>
      </c>
      <c r="X20" s="91">
        <f t="shared" si="0"/>
        <v>1606131.8</v>
      </c>
      <c r="Y20" s="91">
        <f t="shared" si="0"/>
        <v>1606131.8</v>
      </c>
      <c r="Z20" s="91">
        <f t="shared" si="0"/>
        <v>1606131.8</v>
      </c>
      <c r="AA20" s="91">
        <f t="shared" si="0"/>
        <v>1606131.8</v>
      </c>
      <c r="AB20" s="91">
        <f t="shared" si="0"/>
        <v>1606131.8</v>
      </c>
      <c r="AC20" s="91"/>
      <c r="AD20" s="103"/>
      <c r="AE20" s="8"/>
      <c r="AF20" s="8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s="3" customFormat="1" ht="36" x14ac:dyDescent="0.3">
      <c r="A21" s="31"/>
      <c r="B21" s="31"/>
      <c r="C21" s="31"/>
      <c r="D21" s="31"/>
      <c r="E21" s="31"/>
      <c r="F21" s="31"/>
      <c r="G21" s="44"/>
      <c r="H21" s="79"/>
      <c r="I21" s="44"/>
      <c r="J21" s="44"/>
      <c r="K21" s="44"/>
      <c r="L21" s="44"/>
      <c r="M21" s="44"/>
      <c r="N21" s="44"/>
      <c r="O21" s="49" t="s">
        <v>41</v>
      </c>
      <c r="P21" s="37" t="s">
        <v>27</v>
      </c>
      <c r="Q21" s="80"/>
      <c r="R21" s="88"/>
      <c r="S21" s="53"/>
      <c r="T21" s="88"/>
      <c r="U21" s="88"/>
      <c r="V21" s="81"/>
      <c r="W21" s="81"/>
      <c r="X21" s="81"/>
      <c r="Y21" s="81"/>
      <c r="Z21" s="81"/>
      <c r="AA21" s="81"/>
      <c r="AB21" s="81"/>
      <c r="AC21" s="91"/>
      <c r="AD21" s="99"/>
      <c r="AE21" s="8"/>
      <c r="AF21" s="8"/>
      <c r="AG21" s="9"/>
      <c r="AH21" s="9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s="3" customFormat="1" ht="54" x14ac:dyDescent="0.3">
      <c r="A22" s="73"/>
      <c r="B22" s="73"/>
      <c r="C22" s="73"/>
      <c r="D22" s="73"/>
      <c r="E22" s="73"/>
      <c r="F22" s="73"/>
      <c r="G22" s="49"/>
      <c r="H22" s="48"/>
      <c r="I22" s="49"/>
      <c r="J22" s="49"/>
      <c r="K22" s="49"/>
      <c r="L22" s="49"/>
      <c r="M22" s="49"/>
      <c r="N22" s="49"/>
      <c r="O22" s="49" t="s">
        <v>41</v>
      </c>
      <c r="P22" s="143" t="s">
        <v>87</v>
      </c>
      <c r="Q22" s="51" t="s">
        <v>4</v>
      </c>
      <c r="R22" s="53">
        <v>616509</v>
      </c>
      <c r="S22" s="53">
        <v>615158</v>
      </c>
      <c r="T22" s="53">
        <v>615158</v>
      </c>
      <c r="U22" s="53">
        <v>615158</v>
      </c>
      <c r="V22" s="53">
        <v>615158</v>
      </c>
      <c r="W22" s="53">
        <v>615158</v>
      </c>
      <c r="X22" s="53">
        <v>615158</v>
      </c>
      <c r="Y22" s="53">
        <v>615158</v>
      </c>
      <c r="Z22" s="53">
        <v>615158</v>
      </c>
      <c r="AA22" s="53">
        <v>615158</v>
      </c>
      <c r="AB22" s="53">
        <v>615158</v>
      </c>
      <c r="AC22" s="91"/>
      <c r="AD22" s="114"/>
      <c r="AE22" s="8"/>
      <c r="AF22" s="8"/>
      <c r="AG22" s="9"/>
      <c r="AH22" s="9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s="3" customFormat="1" ht="90" x14ac:dyDescent="0.3">
      <c r="A23" s="73"/>
      <c r="B23" s="73"/>
      <c r="C23" s="73"/>
      <c r="D23" s="73"/>
      <c r="E23" s="73"/>
      <c r="F23" s="73"/>
      <c r="G23" s="49"/>
      <c r="H23" s="48"/>
      <c r="I23" s="49"/>
      <c r="J23" s="49"/>
      <c r="K23" s="49"/>
      <c r="L23" s="49"/>
      <c r="M23" s="49"/>
      <c r="N23" s="49"/>
      <c r="O23" s="49" t="s">
        <v>41</v>
      </c>
      <c r="P23" s="38" t="s">
        <v>185</v>
      </c>
      <c r="Q23" s="51" t="s">
        <v>82</v>
      </c>
      <c r="R23" s="52">
        <f>R36+R37+R79+R80+R55</f>
        <v>73.868799999999993</v>
      </c>
      <c r="S23" s="52">
        <f>S36+S37+S79+S80+S55</f>
        <v>83.126900000000006</v>
      </c>
      <c r="T23" s="52">
        <f t="shared" ref="T23:AB23" si="1">T36+T37+T79+T80+T55</f>
        <v>20.895000000000003</v>
      </c>
      <c r="U23" s="52">
        <f t="shared" si="1"/>
        <v>25.942</v>
      </c>
      <c r="V23" s="52">
        <f t="shared" si="1"/>
        <v>18.310000000000002</v>
      </c>
      <c r="W23" s="52">
        <f t="shared" si="1"/>
        <v>18.310000000000002</v>
      </c>
      <c r="X23" s="52">
        <f t="shared" si="1"/>
        <v>18.310000000000002</v>
      </c>
      <c r="Y23" s="52">
        <f t="shared" si="1"/>
        <v>18.310000000000002</v>
      </c>
      <c r="Z23" s="52">
        <f t="shared" si="1"/>
        <v>18.310000000000002</v>
      </c>
      <c r="AA23" s="52">
        <f t="shared" si="1"/>
        <v>18.310000000000002</v>
      </c>
      <c r="AB23" s="52">
        <f t="shared" si="1"/>
        <v>18.310000000000002</v>
      </c>
      <c r="AC23" s="91"/>
      <c r="AD23" s="104"/>
      <c r="AE23" s="8"/>
      <c r="AF23" s="8"/>
      <c r="AG23" s="9"/>
      <c r="AH23" s="9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s="3" customFormat="1" ht="79.2" customHeight="1" x14ac:dyDescent="0.3">
      <c r="A24" s="73"/>
      <c r="B24" s="73"/>
      <c r="C24" s="73"/>
      <c r="D24" s="73"/>
      <c r="E24" s="73"/>
      <c r="F24" s="73"/>
      <c r="G24" s="49"/>
      <c r="H24" s="48"/>
      <c r="I24" s="49"/>
      <c r="J24" s="49"/>
      <c r="K24" s="49"/>
      <c r="L24" s="49"/>
      <c r="M24" s="49"/>
      <c r="N24" s="49"/>
      <c r="O24" s="49" t="s">
        <v>41</v>
      </c>
      <c r="P24" s="116" t="s">
        <v>88</v>
      </c>
      <c r="Q24" s="51" t="s">
        <v>0</v>
      </c>
      <c r="R24" s="53">
        <v>84.7</v>
      </c>
      <c r="S24" s="53">
        <v>85</v>
      </c>
      <c r="T24" s="53">
        <v>85</v>
      </c>
      <c r="U24" s="53">
        <v>85</v>
      </c>
      <c r="V24" s="53">
        <v>85</v>
      </c>
      <c r="W24" s="53">
        <v>85</v>
      </c>
      <c r="X24" s="53">
        <v>85</v>
      </c>
      <c r="Y24" s="53">
        <v>85</v>
      </c>
      <c r="Z24" s="53">
        <v>85</v>
      </c>
      <c r="AA24" s="53">
        <v>85</v>
      </c>
      <c r="AB24" s="53">
        <v>85</v>
      </c>
      <c r="AC24" s="88"/>
      <c r="AD24" s="104"/>
      <c r="AE24" s="8"/>
      <c r="AF24" s="8"/>
      <c r="AG24" s="9"/>
      <c r="AH24" s="9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s="3" customFormat="1" ht="53.4" hidden="1" customHeight="1" x14ac:dyDescent="0.3">
      <c r="A25" s="123" t="s">
        <v>29</v>
      </c>
      <c r="B25" s="123" t="s">
        <v>35</v>
      </c>
      <c r="C25" s="123"/>
      <c r="D25" s="123"/>
      <c r="E25" s="123"/>
      <c r="F25" s="123"/>
      <c r="G25" s="124"/>
      <c r="H25" s="124"/>
      <c r="I25" s="124"/>
      <c r="J25" s="124"/>
      <c r="K25" s="124"/>
      <c r="L25" s="124"/>
      <c r="M25" s="124"/>
      <c r="N25" s="124" t="s">
        <v>68</v>
      </c>
      <c r="O25" s="124" t="s">
        <v>41</v>
      </c>
      <c r="P25" s="125" t="s">
        <v>67</v>
      </c>
      <c r="Q25" s="126" t="s">
        <v>83</v>
      </c>
      <c r="R25" s="165">
        <f t="shared" ref="R25:AB25" si="2">R26+R33+R72</f>
        <v>603893.79999999993</v>
      </c>
      <c r="S25" s="165">
        <f t="shared" si="2"/>
        <v>875963.20000000007</v>
      </c>
      <c r="T25" s="165">
        <f t="shared" si="2"/>
        <v>684859.79999999993</v>
      </c>
      <c r="U25" s="165">
        <f t="shared" si="2"/>
        <v>687133.4</v>
      </c>
      <c r="V25" s="127">
        <f t="shared" si="2"/>
        <v>25000</v>
      </c>
      <c r="W25" s="127">
        <f t="shared" si="2"/>
        <v>25000</v>
      </c>
      <c r="X25" s="127">
        <f t="shared" si="2"/>
        <v>25000</v>
      </c>
      <c r="Y25" s="127">
        <f t="shared" si="2"/>
        <v>25000</v>
      </c>
      <c r="Z25" s="127">
        <f t="shared" si="2"/>
        <v>25000</v>
      </c>
      <c r="AA25" s="127">
        <f t="shared" si="2"/>
        <v>25000</v>
      </c>
      <c r="AB25" s="127">
        <f t="shared" si="2"/>
        <v>25000</v>
      </c>
      <c r="AC25" s="91"/>
      <c r="AD25" s="122"/>
      <c r="AE25" s="8"/>
      <c r="AF25" s="8"/>
      <c r="AG25" s="9"/>
      <c r="AH25" s="9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s="3" customFormat="1" ht="97.95" customHeight="1" x14ac:dyDescent="0.3">
      <c r="A26" s="96" t="s">
        <v>29</v>
      </c>
      <c r="B26" s="96" t="s">
        <v>35</v>
      </c>
      <c r="C26" s="96"/>
      <c r="D26" s="96" t="s">
        <v>30</v>
      </c>
      <c r="E26" s="96"/>
      <c r="F26" s="96"/>
      <c r="G26" s="84"/>
      <c r="H26" s="84"/>
      <c r="I26" s="84"/>
      <c r="J26" s="84"/>
      <c r="K26" s="84"/>
      <c r="L26" s="84"/>
      <c r="M26" s="84"/>
      <c r="N26" s="84" t="s">
        <v>69</v>
      </c>
      <c r="O26" s="84" t="s">
        <v>41</v>
      </c>
      <c r="P26" s="86" t="s">
        <v>159</v>
      </c>
      <c r="Q26" s="85" t="s">
        <v>83</v>
      </c>
      <c r="R26" s="90">
        <f>R27</f>
        <v>32452.9</v>
      </c>
      <c r="S26" s="90">
        <f t="shared" ref="S26:U26" si="3">S27</f>
        <v>32876.9</v>
      </c>
      <c r="T26" s="90">
        <f t="shared" si="3"/>
        <v>104840.79999999999</v>
      </c>
      <c r="U26" s="90">
        <f t="shared" si="3"/>
        <v>105940.29999999999</v>
      </c>
      <c r="V26" s="90"/>
      <c r="W26" s="90"/>
      <c r="X26" s="90"/>
      <c r="Y26" s="90"/>
      <c r="Z26" s="90"/>
      <c r="AA26" s="90"/>
      <c r="AB26" s="90"/>
      <c r="AC26" s="91"/>
      <c r="AD26" s="103"/>
      <c r="AE26" s="8"/>
      <c r="AF26" s="8"/>
      <c r="AG26" s="9"/>
      <c r="AH26" s="9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t="39" customHeight="1" x14ac:dyDescent="0.3">
      <c r="A27" s="97" t="s">
        <v>29</v>
      </c>
      <c r="B27" s="97" t="s">
        <v>35</v>
      </c>
      <c r="C27" s="97"/>
      <c r="D27" s="97" t="s">
        <v>30</v>
      </c>
      <c r="E27" s="97" t="s">
        <v>40</v>
      </c>
      <c r="F27" s="97" t="s">
        <v>37</v>
      </c>
      <c r="G27" s="55"/>
      <c r="H27" s="55"/>
      <c r="I27" s="55"/>
      <c r="J27" s="55"/>
      <c r="K27" s="55"/>
      <c r="L27" s="55"/>
      <c r="M27" s="55"/>
      <c r="N27" s="55" t="s">
        <v>70</v>
      </c>
      <c r="O27" s="55" t="s">
        <v>41</v>
      </c>
      <c r="P27" s="56" t="s">
        <v>162</v>
      </c>
      <c r="Q27" s="68" t="s">
        <v>83</v>
      </c>
      <c r="R27" s="58">
        <f>R29</f>
        <v>32452.9</v>
      </c>
      <c r="S27" s="58">
        <f t="shared" ref="S27:T27" si="4">S29</f>
        <v>32876.9</v>
      </c>
      <c r="T27" s="58">
        <f t="shared" si="4"/>
        <v>104840.79999999999</v>
      </c>
      <c r="U27" s="58">
        <f t="shared" ref="U27" si="5">U29</f>
        <v>105940.29999999999</v>
      </c>
      <c r="V27" s="58"/>
      <c r="W27" s="58"/>
      <c r="X27" s="58"/>
      <c r="Y27" s="58"/>
      <c r="Z27" s="58"/>
      <c r="AA27" s="58"/>
      <c r="AB27" s="58"/>
      <c r="AC27" s="91"/>
      <c r="AD27" s="105"/>
      <c r="AE27" s="11"/>
    </row>
    <row r="28" spans="1:44" s="1" customFormat="1" ht="36" x14ac:dyDescent="0.3">
      <c r="A28" s="73"/>
      <c r="B28" s="73"/>
      <c r="C28" s="73"/>
      <c r="D28" s="73"/>
      <c r="E28" s="73"/>
      <c r="F28" s="73"/>
      <c r="G28" s="49"/>
      <c r="H28" s="49"/>
      <c r="I28" s="49"/>
      <c r="J28" s="49"/>
      <c r="K28" s="49"/>
      <c r="L28" s="49"/>
      <c r="M28" s="49"/>
      <c r="N28" s="49"/>
      <c r="O28" s="49"/>
      <c r="P28" s="120" t="s">
        <v>89</v>
      </c>
      <c r="Q28" s="51" t="s">
        <v>43</v>
      </c>
      <c r="R28" s="45">
        <v>8</v>
      </c>
      <c r="S28" s="45">
        <v>13</v>
      </c>
      <c r="T28" s="45">
        <v>27</v>
      </c>
      <c r="U28" s="45">
        <v>10</v>
      </c>
      <c r="V28" s="88"/>
      <c r="W28" s="88"/>
      <c r="X28" s="88"/>
      <c r="Y28" s="88"/>
      <c r="Z28" s="88"/>
      <c r="AA28" s="88"/>
      <c r="AB28" s="88"/>
      <c r="AC28" s="156"/>
      <c r="AD28" s="105"/>
      <c r="AE28" s="11"/>
      <c r="AF28" s="8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s="66" customFormat="1" ht="29.4" customHeight="1" x14ac:dyDescent="0.3">
      <c r="A29" s="46" t="s">
        <v>29</v>
      </c>
      <c r="B29" s="46" t="s">
        <v>35</v>
      </c>
      <c r="C29" s="46" t="s">
        <v>36</v>
      </c>
      <c r="D29" s="46" t="s">
        <v>30</v>
      </c>
      <c r="E29" s="46" t="s">
        <v>40</v>
      </c>
      <c r="F29" s="46" t="s">
        <v>37</v>
      </c>
      <c r="G29" s="46" t="s">
        <v>59</v>
      </c>
      <c r="H29" s="46" t="s">
        <v>45</v>
      </c>
      <c r="I29" s="46" t="s">
        <v>48</v>
      </c>
      <c r="J29" s="46" t="s">
        <v>45</v>
      </c>
      <c r="K29" s="46" t="s">
        <v>29</v>
      </c>
      <c r="L29" s="46" t="s">
        <v>30</v>
      </c>
      <c r="M29" s="46" t="s">
        <v>31</v>
      </c>
      <c r="N29" s="46" t="s">
        <v>60</v>
      </c>
      <c r="O29" s="46" t="s">
        <v>41</v>
      </c>
      <c r="P29" s="186" t="s">
        <v>90</v>
      </c>
      <c r="Q29" s="183" t="s">
        <v>83</v>
      </c>
      <c r="R29" s="54">
        <f>R30+R31</f>
        <v>32452.9</v>
      </c>
      <c r="S29" s="54">
        <f t="shared" ref="S29:U29" si="6">S30+S31</f>
        <v>32876.9</v>
      </c>
      <c r="T29" s="54">
        <f t="shared" si="6"/>
        <v>104840.79999999999</v>
      </c>
      <c r="U29" s="54">
        <f t="shared" si="6"/>
        <v>105940.29999999999</v>
      </c>
      <c r="V29" s="40"/>
      <c r="W29" s="40"/>
      <c r="X29" s="40"/>
      <c r="Y29" s="40"/>
      <c r="Z29" s="40"/>
      <c r="AA29" s="40"/>
      <c r="AB29" s="40"/>
      <c r="AC29" s="91"/>
      <c r="AD29" s="103"/>
      <c r="AE29" s="22"/>
      <c r="AF29" s="60"/>
      <c r="AG29" s="61"/>
      <c r="AH29" s="61"/>
      <c r="AI29" s="65"/>
      <c r="AJ29" s="65"/>
      <c r="AK29" s="65"/>
      <c r="AL29" s="65"/>
      <c r="AM29" s="65"/>
      <c r="AN29" s="65"/>
      <c r="AO29" s="65"/>
      <c r="AP29" s="65"/>
      <c r="AQ29" s="65"/>
      <c r="AR29" s="65"/>
    </row>
    <row r="30" spans="1:44" s="66" customFormat="1" ht="35.4" customHeight="1" x14ac:dyDescent="0.3">
      <c r="A30" s="46" t="s">
        <v>29</v>
      </c>
      <c r="B30" s="46" t="s">
        <v>35</v>
      </c>
      <c r="C30" s="46" t="s">
        <v>36</v>
      </c>
      <c r="D30" s="46" t="s">
        <v>30</v>
      </c>
      <c r="E30" s="46" t="s">
        <v>40</v>
      </c>
      <c r="F30" s="46" t="s">
        <v>37</v>
      </c>
      <c r="G30" s="46" t="s">
        <v>57</v>
      </c>
      <c r="H30" s="46" t="s">
        <v>45</v>
      </c>
      <c r="I30" s="46" t="s">
        <v>48</v>
      </c>
      <c r="J30" s="46" t="s">
        <v>45</v>
      </c>
      <c r="K30" s="46" t="s">
        <v>29</v>
      </c>
      <c r="L30" s="46" t="s">
        <v>30</v>
      </c>
      <c r="M30" s="46" t="s">
        <v>31</v>
      </c>
      <c r="N30" s="46" t="s">
        <v>55</v>
      </c>
      <c r="O30" s="46" t="s">
        <v>41</v>
      </c>
      <c r="P30" s="187"/>
      <c r="Q30" s="184"/>
      <c r="R30" s="40">
        <f>50.5+439.3</f>
        <v>489.8</v>
      </c>
      <c r="S30" s="40">
        <v>162.30000000000001</v>
      </c>
      <c r="T30" s="40">
        <v>1802.7</v>
      </c>
      <c r="U30" s="40">
        <v>1802.7</v>
      </c>
      <c r="V30" s="40"/>
      <c r="W30" s="40"/>
      <c r="X30" s="40"/>
      <c r="Y30" s="40"/>
      <c r="Z30" s="40"/>
      <c r="AA30" s="40"/>
      <c r="AB30" s="40"/>
      <c r="AC30" s="91"/>
      <c r="AD30" s="121"/>
      <c r="AE30" s="22"/>
      <c r="AF30" s="60"/>
      <c r="AG30" s="61"/>
      <c r="AH30" s="61"/>
      <c r="AI30" s="65"/>
      <c r="AJ30" s="65"/>
      <c r="AK30" s="65"/>
      <c r="AL30" s="65"/>
      <c r="AM30" s="65"/>
      <c r="AN30" s="65"/>
      <c r="AO30" s="65"/>
      <c r="AP30" s="65"/>
      <c r="AQ30" s="65"/>
      <c r="AR30" s="65"/>
    </row>
    <row r="31" spans="1:44" s="66" customFormat="1" ht="32.4" customHeight="1" x14ac:dyDescent="0.3">
      <c r="A31" s="46" t="s">
        <v>29</v>
      </c>
      <c r="B31" s="46" t="s">
        <v>35</v>
      </c>
      <c r="C31" s="46" t="s">
        <v>36</v>
      </c>
      <c r="D31" s="46" t="s">
        <v>30</v>
      </c>
      <c r="E31" s="46" t="s">
        <v>40</v>
      </c>
      <c r="F31" s="46" t="s">
        <v>37</v>
      </c>
      <c r="G31" s="46" t="s">
        <v>58</v>
      </c>
      <c r="H31" s="46" t="s">
        <v>45</v>
      </c>
      <c r="I31" s="46" t="s">
        <v>48</v>
      </c>
      <c r="J31" s="46" t="s">
        <v>45</v>
      </c>
      <c r="K31" s="46" t="s">
        <v>29</v>
      </c>
      <c r="L31" s="46" t="s">
        <v>30</v>
      </c>
      <c r="M31" s="46" t="s">
        <v>31</v>
      </c>
      <c r="N31" s="46" t="s">
        <v>56</v>
      </c>
      <c r="O31" s="46" t="s">
        <v>41</v>
      </c>
      <c r="P31" s="188"/>
      <c r="Q31" s="185"/>
      <c r="R31" s="40">
        <f>958.9+31004.2</f>
        <v>31963.100000000002</v>
      </c>
      <c r="S31" s="40">
        <f>981.4+0.1+31733.1</f>
        <v>32714.6</v>
      </c>
      <c r="T31" s="40">
        <f>3091.1+0.1+99946.9</f>
        <v>103038.09999999999</v>
      </c>
      <c r="U31" s="40">
        <f>3124.1+0.1+101013.4</f>
        <v>104137.59999999999</v>
      </c>
      <c r="V31" s="40"/>
      <c r="W31" s="40"/>
      <c r="X31" s="40"/>
      <c r="Y31" s="40"/>
      <c r="Z31" s="40"/>
      <c r="AA31" s="40"/>
      <c r="AB31" s="40"/>
      <c r="AC31" s="91"/>
      <c r="AD31" s="121"/>
      <c r="AE31" s="22"/>
      <c r="AF31" s="60"/>
      <c r="AG31" s="61"/>
      <c r="AH31" s="61"/>
      <c r="AI31" s="65"/>
      <c r="AJ31" s="65"/>
      <c r="AK31" s="65"/>
      <c r="AL31" s="65"/>
      <c r="AM31" s="65"/>
      <c r="AN31" s="65"/>
      <c r="AO31" s="65"/>
      <c r="AP31" s="65"/>
      <c r="AQ31" s="65"/>
      <c r="AR31" s="65"/>
    </row>
    <row r="32" spans="1:44" s="3" customFormat="1" ht="36" x14ac:dyDescent="0.3">
      <c r="A32" s="73"/>
      <c r="B32" s="73"/>
      <c r="C32" s="73"/>
      <c r="D32" s="73"/>
      <c r="E32" s="73"/>
      <c r="F32" s="73"/>
      <c r="G32" s="49"/>
      <c r="H32" s="49"/>
      <c r="I32" s="49"/>
      <c r="J32" s="49"/>
      <c r="K32" s="49"/>
      <c r="L32" s="49"/>
      <c r="M32" s="49"/>
      <c r="N32" s="49"/>
      <c r="O32" s="49"/>
      <c r="P32" s="71" t="s">
        <v>91</v>
      </c>
      <c r="Q32" s="51" t="s">
        <v>81</v>
      </c>
      <c r="R32" s="72">
        <v>1</v>
      </c>
      <c r="S32" s="72">
        <v>1</v>
      </c>
      <c r="T32" s="72">
        <v>1</v>
      </c>
      <c r="U32" s="72">
        <v>1</v>
      </c>
      <c r="V32" s="72"/>
      <c r="W32" s="72"/>
      <c r="X32" s="72"/>
      <c r="Y32" s="72"/>
      <c r="Z32" s="72"/>
      <c r="AA32" s="72"/>
      <c r="AB32" s="72"/>
      <c r="AC32" s="156"/>
      <c r="AD32" s="103"/>
      <c r="AE32" s="22"/>
      <c r="AF32" s="8"/>
      <c r="AG32" s="9"/>
      <c r="AH32" s="9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3" customFormat="1" ht="120" customHeight="1" x14ac:dyDescent="0.3">
      <c r="A33" s="84" t="s">
        <v>29</v>
      </c>
      <c r="B33" s="84" t="s">
        <v>35</v>
      </c>
      <c r="C33" s="84"/>
      <c r="D33" s="84" t="s">
        <v>31</v>
      </c>
      <c r="E33" s="84"/>
      <c r="F33" s="84"/>
      <c r="G33" s="84"/>
      <c r="H33" s="84"/>
      <c r="I33" s="84"/>
      <c r="J33" s="84"/>
      <c r="K33" s="84"/>
      <c r="L33" s="84"/>
      <c r="M33" s="84"/>
      <c r="N33" s="84" t="s">
        <v>71</v>
      </c>
      <c r="O33" s="84" t="s">
        <v>41</v>
      </c>
      <c r="P33" s="86" t="s">
        <v>160</v>
      </c>
      <c r="Q33" s="85" t="s">
        <v>83</v>
      </c>
      <c r="R33" s="90">
        <f>R34+R50</f>
        <v>560116.79999999993</v>
      </c>
      <c r="S33" s="90">
        <f>S34+S50</f>
        <v>836225.4</v>
      </c>
      <c r="T33" s="90">
        <f>T34</f>
        <v>574357.9</v>
      </c>
      <c r="U33" s="90">
        <f t="shared" ref="U33:AB33" si="7">U34</f>
        <v>575532</v>
      </c>
      <c r="V33" s="90">
        <f t="shared" si="7"/>
        <v>25000</v>
      </c>
      <c r="W33" s="90">
        <f t="shared" si="7"/>
        <v>25000</v>
      </c>
      <c r="X33" s="90">
        <f t="shared" si="7"/>
        <v>25000</v>
      </c>
      <c r="Y33" s="90">
        <f t="shared" si="7"/>
        <v>25000</v>
      </c>
      <c r="Z33" s="90">
        <f t="shared" si="7"/>
        <v>25000</v>
      </c>
      <c r="AA33" s="90">
        <f t="shared" si="7"/>
        <v>25000</v>
      </c>
      <c r="AB33" s="90">
        <f t="shared" si="7"/>
        <v>25000</v>
      </c>
      <c r="AC33" s="91"/>
      <c r="AD33" s="103"/>
      <c r="AE33" s="8"/>
      <c r="AF33" s="8"/>
      <c r="AG33" s="9"/>
      <c r="AH33" s="9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t="57.6" customHeight="1" x14ac:dyDescent="0.3">
      <c r="A34" s="55" t="s">
        <v>29</v>
      </c>
      <c r="B34" s="55" t="s">
        <v>35</v>
      </c>
      <c r="C34" s="55"/>
      <c r="D34" s="55" t="s">
        <v>31</v>
      </c>
      <c r="E34" s="55" t="s">
        <v>29</v>
      </c>
      <c r="F34" s="55" t="s">
        <v>30</v>
      </c>
      <c r="G34" s="55"/>
      <c r="H34" s="55"/>
      <c r="I34" s="55"/>
      <c r="J34" s="55"/>
      <c r="K34" s="55"/>
      <c r="L34" s="55"/>
      <c r="M34" s="55"/>
      <c r="N34" s="55" t="s">
        <v>84</v>
      </c>
      <c r="O34" s="55" t="s">
        <v>41</v>
      </c>
      <c r="P34" s="56" t="s">
        <v>184</v>
      </c>
      <c r="Q34" s="68" t="s">
        <v>83</v>
      </c>
      <c r="R34" s="58">
        <f>R39+R41+R43+R45+R47</f>
        <v>479382.49999999994</v>
      </c>
      <c r="S34" s="58">
        <f>S39+S41+S43+S45+S47</f>
        <v>734085.4</v>
      </c>
      <c r="T34" s="58">
        <f t="shared" ref="T34:U34" si="8">T39+T41+T43+T45+T47</f>
        <v>574357.9</v>
      </c>
      <c r="U34" s="58">
        <f t="shared" si="8"/>
        <v>575532</v>
      </c>
      <c r="V34" s="58">
        <f t="shared" ref="V34:AB34" si="9">V39+V41+V43+V47</f>
        <v>25000</v>
      </c>
      <c r="W34" s="58">
        <f t="shared" si="9"/>
        <v>25000</v>
      </c>
      <c r="X34" s="58">
        <f t="shared" si="9"/>
        <v>25000</v>
      </c>
      <c r="Y34" s="58">
        <f t="shared" si="9"/>
        <v>25000</v>
      </c>
      <c r="Z34" s="58">
        <f t="shared" si="9"/>
        <v>25000</v>
      </c>
      <c r="AA34" s="58">
        <f t="shared" si="9"/>
        <v>25000</v>
      </c>
      <c r="AB34" s="58">
        <f t="shared" si="9"/>
        <v>25000</v>
      </c>
      <c r="AC34" s="91"/>
      <c r="AD34" s="105"/>
      <c r="AE34" s="11"/>
    </row>
    <row r="35" spans="1:44" s="1" customFormat="1" ht="36" customHeight="1" x14ac:dyDescent="0.3">
      <c r="A35" s="73"/>
      <c r="B35" s="73"/>
      <c r="C35" s="73"/>
      <c r="D35" s="73"/>
      <c r="E35" s="73"/>
      <c r="F35" s="73"/>
      <c r="G35" s="49"/>
      <c r="H35" s="49"/>
      <c r="I35" s="49"/>
      <c r="J35" s="49"/>
      <c r="K35" s="49"/>
      <c r="L35" s="49"/>
      <c r="M35" s="49"/>
      <c r="N35" s="49"/>
      <c r="O35" s="49" t="s">
        <v>41</v>
      </c>
      <c r="P35" s="120" t="s">
        <v>92</v>
      </c>
      <c r="Q35" s="87" t="s">
        <v>1</v>
      </c>
      <c r="R35" s="52">
        <f>0.127+0.068+1.76+0.82+0.24+0.365+0.528</f>
        <v>3.9079999999999999</v>
      </c>
      <c r="S35" s="52">
        <f>0.58+0.85+0.455+0.866+0.28</f>
        <v>3.0309999999999997</v>
      </c>
      <c r="T35" s="52">
        <f>0.887+1.8+0.59</f>
        <v>3.2770000000000001</v>
      </c>
      <c r="U35" s="52">
        <f>1.587+2.874</f>
        <v>4.4610000000000003</v>
      </c>
      <c r="V35" s="52"/>
      <c r="W35" s="52"/>
      <c r="X35" s="52"/>
      <c r="Y35" s="52"/>
      <c r="Z35" s="52"/>
      <c r="AA35" s="52"/>
      <c r="AB35" s="52"/>
      <c r="AC35" s="91"/>
      <c r="AD35" s="130"/>
      <c r="AE35" s="11"/>
      <c r="AF35" s="8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s="1" customFormat="1" ht="36" x14ac:dyDescent="0.3">
      <c r="A36" s="73"/>
      <c r="B36" s="73"/>
      <c r="C36" s="73"/>
      <c r="D36" s="73"/>
      <c r="E36" s="73"/>
      <c r="F36" s="73"/>
      <c r="G36" s="49"/>
      <c r="H36" s="49"/>
      <c r="I36" s="49"/>
      <c r="J36" s="49"/>
      <c r="K36" s="49"/>
      <c r="L36" s="49"/>
      <c r="M36" s="49"/>
      <c r="N36" s="49"/>
      <c r="O36" s="49" t="s">
        <v>41</v>
      </c>
      <c r="P36" s="120" t="s">
        <v>180</v>
      </c>
      <c r="Q36" s="51" t="s">
        <v>82</v>
      </c>
      <c r="R36" s="52">
        <v>17.338999999999999</v>
      </c>
      <c r="S36" s="52">
        <f>(1377+2400+1300+2200+1560+1000+1300+1560+2160+4000+1300+342+525+545+1870+1855+1700+1400)/1000</f>
        <v>28.393999999999998</v>
      </c>
      <c r="U36" s="134"/>
      <c r="V36" s="88"/>
      <c r="W36" s="88"/>
      <c r="X36" s="88"/>
      <c r="Y36" s="88"/>
      <c r="Z36" s="88"/>
      <c r="AA36" s="88"/>
      <c r="AB36" s="88"/>
      <c r="AC36" s="91"/>
      <c r="AD36" s="105"/>
      <c r="AE36" s="11"/>
      <c r="AF36" s="8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s="1" customFormat="1" ht="36" x14ac:dyDescent="0.3">
      <c r="A37" s="73"/>
      <c r="B37" s="73"/>
      <c r="C37" s="73"/>
      <c r="D37" s="73"/>
      <c r="E37" s="73"/>
      <c r="F37" s="73"/>
      <c r="G37" s="49"/>
      <c r="H37" s="49"/>
      <c r="I37" s="49"/>
      <c r="J37" s="49"/>
      <c r="K37" s="49"/>
      <c r="L37" s="49"/>
      <c r="M37" s="49"/>
      <c r="N37" s="49"/>
      <c r="O37" s="49" t="s">
        <v>41</v>
      </c>
      <c r="P37" s="120" t="s">
        <v>181</v>
      </c>
      <c r="Q37" s="51" t="s">
        <v>82</v>
      </c>
      <c r="R37" s="52">
        <f>5.831+1.21+1.79</f>
        <v>8.8309999999999995</v>
      </c>
      <c r="S37" s="172">
        <f>(3216+1020+2300+875+1455+2882+753+1045+1600+1710+2300)/1000</f>
        <v>19.155999999999999</v>
      </c>
      <c r="T37" s="52">
        <f>(875+1710)/1000</f>
        <v>2.585</v>
      </c>
      <c r="U37" s="52">
        <f>(7632)/1000</f>
        <v>7.6319999999999997</v>
      </c>
      <c r="V37" s="88"/>
      <c r="W37" s="88"/>
      <c r="X37" s="88"/>
      <c r="Y37" s="88"/>
      <c r="Z37" s="88"/>
      <c r="AA37" s="88"/>
      <c r="AB37" s="88"/>
      <c r="AC37" s="91"/>
      <c r="AD37" s="130"/>
      <c r="AE37" s="11"/>
      <c r="AF37" s="8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 s="1" customFormat="1" ht="72" x14ac:dyDescent="0.3">
      <c r="A38" s="73"/>
      <c r="B38" s="73"/>
      <c r="C38" s="73"/>
      <c r="D38" s="73"/>
      <c r="E38" s="73"/>
      <c r="F38" s="73"/>
      <c r="G38" s="49"/>
      <c r="H38" s="49"/>
      <c r="I38" s="49"/>
      <c r="J38" s="49"/>
      <c r="K38" s="49"/>
      <c r="L38" s="49"/>
      <c r="M38" s="49"/>
      <c r="N38" s="49"/>
      <c r="O38" s="49" t="s">
        <v>41</v>
      </c>
      <c r="P38" s="120" t="s">
        <v>93</v>
      </c>
      <c r="Q38" s="87" t="s">
        <v>1</v>
      </c>
      <c r="R38" s="52">
        <f>6.402+0.563+2.175</f>
        <v>9.14</v>
      </c>
      <c r="S38" s="52">
        <f>0.91+0.4+0.38+0.3+0.8+0.47+0.42+0.9+1.2</f>
        <v>5.78</v>
      </c>
      <c r="T38" s="52">
        <f>4.52+2.6</f>
        <v>7.1199999999999992</v>
      </c>
      <c r="U38" s="52">
        <v>3.3</v>
      </c>
      <c r="V38" s="88"/>
      <c r="W38" s="88"/>
      <c r="X38" s="88"/>
      <c r="Y38" s="88"/>
      <c r="Z38" s="88"/>
      <c r="AA38" s="88"/>
      <c r="AB38" s="88"/>
      <c r="AC38" s="91"/>
      <c r="AD38" s="130"/>
      <c r="AE38" s="11"/>
      <c r="AF38" s="8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 ht="40.200000000000003" customHeight="1" x14ac:dyDescent="0.3">
      <c r="A39" s="46" t="s">
        <v>29</v>
      </c>
      <c r="B39" s="46" t="s">
        <v>35</v>
      </c>
      <c r="C39" s="46" t="s">
        <v>36</v>
      </c>
      <c r="D39" s="46" t="s">
        <v>31</v>
      </c>
      <c r="E39" s="46" t="s">
        <v>29</v>
      </c>
      <c r="F39" s="46" t="s">
        <v>30</v>
      </c>
      <c r="G39" s="46" t="s">
        <v>153</v>
      </c>
      <c r="H39" s="46" t="s">
        <v>45</v>
      </c>
      <c r="I39" s="46" t="s">
        <v>47</v>
      </c>
      <c r="J39" s="46" t="s">
        <v>47</v>
      </c>
      <c r="K39" s="46" t="s">
        <v>29</v>
      </c>
      <c r="L39" s="46" t="s">
        <v>30</v>
      </c>
      <c r="M39" s="46" t="s">
        <v>31</v>
      </c>
      <c r="N39" s="46" t="s">
        <v>85</v>
      </c>
      <c r="O39" s="138" t="s">
        <v>41</v>
      </c>
      <c r="P39" s="67" t="s">
        <v>94</v>
      </c>
      <c r="Q39" s="139" t="s">
        <v>83</v>
      </c>
      <c r="R39" s="54">
        <f>8409.3+5011.7+87316.5+85130.7+21623.5+13197.4+29709.3+25821.4</f>
        <v>276219.8</v>
      </c>
      <c r="S39" s="54">
        <f>18513.4+155521.5</f>
        <v>174034.9</v>
      </c>
      <c r="T39" s="54">
        <f>25672.9+231056.1</f>
        <v>256729</v>
      </c>
      <c r="U39" s="54">
        <f>22986.8+206880.9</f>
        <v>229867.69999999998</v>
      </c>
      <c r="V39" s="54"/>
      <c r="W39" s="54"/>
      <c r="X39" s="54"/>
      <c r="Y39" s="54"/>
      <c r="Z39" s="54"/>
      <c r="AA39" s="54"/>
      <c r="AB39" s="54"/>
      <c r="AC39" s="91"/>
      <c r="AD39" s="98"/>
    </row>
    <row r="40" spans="1:44" s="4" customFormat="1" ht="36" customHeight="1" x14ac:dyDescent="0.3">
      <c r="A40" s="74"/>
      <c r="B40" s="74"/>
      <c r="C40" s="74"/>
      <c r="D40" s="74"/>
      <c r="E40" s="74"/>
      <c r="F40" s="74"/>
      <c r="G40" s="48"/>
      <c r="H40" s="48"/>
      <c r="I40" s="49"/>
      <c r="J40" s="48"/>
      <c r="K40" s="48"/>
      <c r="L40" s="48"/>
      <c r="M40" s="48"/>
      <c r="N40" s="48"/>
      <c r="O40" s="48"/>
      <c r="P40" s="50" t="s">
        <v>95</v>
      </c>
      <c r="Q40" s="51" t="s">
        <v>81</v>
      </c>
      <c r="R40" s="45">
        <v>8</v>
      </c>
      <c r="S40" s="45">
        <v>4</v>
      </c>
      <c r="T40" s="45">
        <v>3</v>
      </c>
      <c r="U40" s="45">
        <v>2</v>
      </c>
      <c r="V40" s="45"/>
      <c r="W40" s="45"/>
      <c r="X40" s="45"/>
      <c r="Y40" s="45"/>
      <c r="Z40" s="45"/>
      <c r="AA40" s="45"/>
      <c r="AB40" s="45"/>
      <c r="AC40" s="156"/>
      <c r="AD40" s="106"/>
      <c r="AE40" s="19"/>
      <c r="AF40" s="20"/>
      <c r="AG40" s="21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</row>
    <row r="41" spans="1:44" ht="36.6" customHeight="1" x14ac:dyDescent="0.3">
      <c r="A41" s="46" t="s">
        <v>29</v>
      </c>
      <c r="B41" s="46" t="s">
        <v>35</v>
      </c>
      <c r="C41" s="46" t="s">
        <v>36</v>
      </c>
      <c r="D41" s="46" t="s">
        <v>31</v>
      </c>
      <c r="E41" s="46" t="s">
        <v>29</v>
      </c>
      <c r="F41" s="46" t="s">
        <v>30</v>
      </c>
      <c r="G41" s="46" t="s">
        <v>153</v>
      </c>
      <c r="H41" s="46" t="s">
        <v>45</v>
      </c>
      <c r="I41" s="46" t="s">
        <v>47</v>
      </c>
      <c r="J41" s="46" t="s">
        <v>48</v>
      </c>
      <c r="K41" s="46" t="s">
        <v>29</v>
      </c>
      <c r="L41" s="46" t="s">
        <v>30</v>
      </c>
      <c r="M41" s="46" t="s">
        <v>31</v>
      </c>
      <c r="N41" s="46" t="s">
        <v>85</v>
      </c>
      <c r="O41" s="137" t="s">
        <v>41</v>
      </c>
      <c r="P41" s="67" t="s">
        <v>96</v>
      </c>
      <c r="Q41" s="47" t="s">
        <v>83</v>
      </c>
      <c r="R41" s="54">
        <v>104911.2</v>
      </c>
      <c r="S41" s="54">
        <f>15607.4+140466</f>
        <v>156073.4</v>
      </c>
      <c r="T41" s="168"/>
      <c r="U41" s="168"/>
      <c r="V41" s="54"/>
      <c r="W41" s="54"/>
      <c r="X41" s="54"/>
      <c r="Y41" s="54"/>
      <c r="Z41" s="54"/>
      <c r="AA41" s="54"/>
      <c r="AB41" s="54"/>
      <c r="AC41" s="91"/>
      <c r="AD41" s="98"/>
    </row>
    <row r="42" spans="1:44" s="4" customFormat="1" ht="36" customHeight="1" x14ac:dyDescent="0.3">
      <c r="A42" s="74"/>
      <c r="B42" s="74"/>
      <c r="C42" s="74"/>
      <c r="D42" s="74"/>
      <c r="E42" s="74"/>
      <c r="F42" s="74"/>
      <c r="G42" s="48"/>
      <c r="H42" s="48"/>
      <c r="I42" s="49"/>
      <c r="J42" s="48"/>
      <c r="K42" s="48"/>
      <c r="L42" s="48"/>
      <c r="M42" s="48"/>
      <c r="N42" s="48"/>
      <c r="O42" s="48"/>
      <c r="P42" s="50" t="s">
        <v>95</v>
      </c>
      <c r="Q42" s="51" t="s">
        <v>6</v>
      </c>
      <c r="R42" s="45">
        <v>12</v>
      </c>
      <c r="S42" s="45">
        <v>6</v>
      </c>
      <c r="T42" s="167"/>
      <c r="U42" s="167"/>
      <c r="V42" s="45"/>
      <c r="W42" s="45"/>
      <c r="X42" s="45"/>
      <c r="Y42" s="45"/>
      <c r="Z42" s="45"/>
      <c r="AA42" s="45"/>
      <c r="AB42" s="45"/>
      <c r="AC42" s="156"/>
      <c r="AD42" s="106"/>
      <c r="AE42" s="19"/>
      <c r="AF42" s="20"/>
      <c r="AG42" s="21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</row>
    <row r="43" spans="1:44" ht="36" x14ac:dyDescent="0.3">
      <c r="A43" s="46" t="s">
        <v>29</v>
      </c>
      <c r="B43" s="46" t="s">
        <v>35</v>
      </c>
      <c r="C43" s="46" t="s">
        <v>36</v>
      </c>
      <c r="D43" s="46" t="s">
        <v>31</v>
      </c>
      <c r="E43" s="46" t="s">
        <v>29</v>
      </c>
      <c r="F43" s="46" t="s">
        <v>30</v>
      </c>
      <c r="G43" s="46" t="s">
        <v>153</v>
      </c>
      <c r="H43" s="46" t="s">
        <v>45</v>
      </c>
      <c r="I43" s="46" t="s">
        <v>47</v>
      </c>
      <c r="J43" s="46" t="s">
        <v>49</v>
      </c>
      <c r="K43" s="46" t="s">
        <v>29</v>
      </c>
      <c r="L43" s="46" t="s">
        <v>30</v>
      </c>
      <c r="M43" s="46" t="s">
        <v>31</v>
      </c>
      <c r="N43" s="46" t="s">
        <v>85</v>
      </c>
      <c r="O43" s="138" t="s">
        <v>41</v>
      </c>
      <c r="P43" s="67" t="s">
        <v>97</v>
      </c>
      <c r="Q43" s="139" t="s">
        <v>83</v>
      </c>
      <c r="R43" s="54">
        <v>33334.6</v>
      </c>
      <c r="S43" s="54">
        <f>35277.5+317496.9</f>
        <v>352774.40000000002</v>
      </c>
      <c r="T43" s="54">
        <f>985+17476.4+166151.9</f>
        <v>184613.3</v>
      </c>
      <c r="U43" s="54">
        <f>25834.4+232509.9</f>
        <v>258344.3</v>
      </c>
      <c r="V43" s="54"/>
      <c r="W43" s="54"/>
      <c r="X43" s="54"/>
      <c r="Y43" s="54"/>
      <c r="Z43" s="54"/>
      <c r="AA43" s="54"/>
      <c r="AB43" s="54"/>
      <c r="AC43" s="91"/>
      <c r="AD43" s="98"/>
    </row>
    <row r="44" spans="1:44" s="4" customFormat="1" ht="36.6" customHeight="1" x14ac:dyDescent="0.3">
      <c r="A44" s="74"/>
      <c r="B44" s="74"/>
      <c r="C44" s="74"/>
      <c r="D44" s="74"/>
      <c r="E44" s="74"/>
      <c r="F44" s="74"/>
      <c r="G44" s="48"/>
      <c r="H44" s="48"/>
      <c r="I44" s="49"/>
      <c r="J44" s="48"/>
      <c r="K44" s="48"/>
      <c r="L44" s="48"/>
      <c r="M44" s="48"/>
      <c r="N44" s="48"/>
      <c r="O44" s="48"/>
      <c r="P44" s="50" t="s">
        <v>95</v>
      </c>
      <c r="Q44" s="51" t="s">
        <v>81</v>
      </c>
      <c r="R44" s="45">
        <v>3</v>
      </c>
      <c r="S44" s="45">
        <v>11</v>
      </c>
      <c r="T44" s="45">
        <v>2</v>
      </c>
      <c r="U44" s="45">
        <v>1</v>
      </c>
      <c r="V44" s="45"/>
      <c r="W44" s="45"/>
      <c r="X44" s="45"/>
      <c r="Y44" s="45"/>
      <c r="Z44" s="45"/>
      <c r="AA44" s="45"/>
      <c r="AB44" s="45"/>
      <c r="AC44" s="156"/>
      <c r="AD44" s="106"/>
      <c r="AE44" s="19"/>
      <c r="AF44" s="20"/>
      <c r="AG44" s="21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</row>
    <row r="45" spans="1:44" ht="36" x14ac:dyDescent="0.3">
      <c r="A45" s="46" t="s">
        <v>29</v>
      </c>
      <c r="B45" s="46" t="s">
        <v>35</v>
      </c>
      <c r="C45" s="46" t="s">
        <v>36</v>
      </c>
      <c r="D45" s="46" t="s">
        <v>31</v>
      </c>
      <c r="E45" s="46" t="s">
        <v>29</v>
      </c>
      <c r="F45" s="46" t="s">
        <v>30</v>
      </c>
      <c r="G45" s="46" t="s">
        <v>153</v>
      </c>
      <c r="H45" s="46" t="s">
        <v>45</v>
      </c>
      <c r="I45" s="46" t="s">
        <v>47</v>
      </c>
      <c r="J45" s="46" t="s">
        <v>50</v>
      </c>
      <c r="K45" s="46" t="s">
        <v>29</v>
      </c>
      <c r="L45" s="46" t="s">
        <v>30</v>
      </c>
      <c r="M45" s="46" t="s">
        <v>31</v>
      </c>
      <c r="N45" s="46" t="s">
        <v>85</v>
      </c>
      <c r="O45" s="138" t="s">
        <v>41</v>
      </c>
      <c r="P45" s="67" t="s">
        <v>98</v>
      </c>
      <c r="Q45" s="145" t="s">
        <v>83</v>
      </c>
      <c r="R45" s="54">
        <v>48758.8</v>
      </c>
      <c r="S45" s="54">
        <f>3504.8+31543.1</f>
        <v>35047.9</v>
      </c>
      <c r="T45" s="54">
        <f>11301.6+101714</f>
        <v>113015.6</v>
      </c>
      <c r="U45" s="54">
        <f>6732+60588</f>
        <v>67320</v>
      </c>
      <c r="V45" s="54"/>
      <c r="W45" s="54"/>
      <c r="X45" s="54"/>
      <c r="Y45" s="54"/>
      <c r="Z45" s="54"/>
      <c r="AA45" s="54"/>
      <c r="AB45" s="54"/>
      <c r="AC45" s="91"/>
      <c r="AD45" s="98"/>
    </row>
    <row r="46" spans="1:44" s="4" customFormat="1" ht="36.6" customHeight="1" x14ac:dyDescent="0.3">
      <c r="A46" s="74"/>
      <c r="B46" s="74"/>
      <c r="C46" s="74"/>
      <c r="D46" s="74"/>
      <c r="E46" s="74"/>
      <c r="F46" s="74"/>
      <c r="G46" s="48"/>
      <c r="H46" s="48"/>
      <c r="I46" s="49"/>
      <c r="J46" s="48"/>
      <c r="K46" s="48"/>
      <c r="L46" s="48"/>
      <c r="M46" s="48"/>
      <c r="N46" s="48"/>
      <c r="O46" s="48"/>
      <c r="P46" s="50" t="s">
        <v>95</v>
      </c>
      <c r="Q46" s="51" t="s">
        <v>81</v>
      </c>
      <c r="R46" s="45">
        <v>3</v>
      </c>
      <c r="S46" s="45">
        <v>9</v>
      </c>
      <c r="T46" s="45">
        <v>2</v>
      </c>
      <c r="U46" s="45">
        <v>1</v>
      </c>
      <c r="V46" s="45"/>
      <c r="W46" s="45"/>
      <c r="X46" s="45"/>
      <c r="Y46" s="45"/>
      <c r="Z46" s="45"/>
      <c r="AA46" s="45"/>
      <c r="AB46" s="45"/>
      <c r="AC46" s="156"/>
      <c r="AD46" s="106"/>
      <c r="AE46" s="19"/>
      <c r="AF46" s="20"/>
      <c r="AG46" s="21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</row>
    <row r="47" spans="1:44" s="4" customFormat="1" ht="108" x14ac:dyDescent="0.3">
      <c r="A47" s="46" t="s">
        <v>29</v>
      </c>
      <c r="B47" s="46" t="s">
        <v>35</v>
      </c>
      <c r="C47" s="46" t="s">
        <v>36</v>
      </c>
      <c r="D47" s="46" t="s">
        <v>31</v>
      </c>
      <c r="E47" s="46" t="s">
        <v>29</v>
      </c>
      <c r="F47" s="46" t="s">
        <v>30</v>
      </c>
      <c r="G47" s="46" t="s">
        <v>154</v>
      </c>
      <c r="H47" s="46" t="s">
        <v>45</v>
      </c>
      <c r="I47" s="46" t="s">
        <v>47</v>
      </c>
      <c r="J47" s="46" t="s">
        <v>62</v>
      </c>
      <c r="K47" s="46" t="s">
        <v>29</v>
      </c>
      <c r="L47" s="46" t="s">
        <v>30</v>
      </c>
      <c r="M47" s="46" t="s">
        <v>31</v>
      </c>
      <c r="N47" s="46" t="s">
        <v>86</v>
      </c>
      <c r="O47" s="46" t="s">
        <v>41</v>
      </c>
      <c r="P47" s="115" t="s">
        <v>99</v>
      </c>
      <c r="Q47" s="47" t="s">
        <v>83</v>
      </c>
      <c r="R47" s="54">
        <v>16158.1</v>
      </c>
      <c r="S47" s="54">
        <v>16154.8</v>
      </c>
      <c r="T47" s="54">
        <v>20000</v>
      </c>
      <c r="U47" s="54">
        <v>20000</v>
      </c>
      <c r="V47" s="54">
        <v>25000</v>
      </c>
      <c r="W47" s="54">
        <v>25000</v>
      </c>
      <c r="X47" s="54">
        <v>25000</v>
      </c>
      <c r="Y47" s="54">
        <v>25000</v>
      </c>
      <c r="Z47" s="54">
        <v>25000</v>
      </c>
      <c r="AA47" s="54">
        <v>25000</v>
      </c>
      <c r="AB47" s="54">
        <v>25000</v>
      </c>
      <c r="AC47" s="91"/>
      <c r="AD47" s="106"/>
      <c r="AE47" s="19"/>
      <c r="AF47" s="20"/>
      <c r="AG47" s="2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</row>
    <row r="48" spans="1:44" s="4" customFormat="1" ht="3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 t="s">
        <v>100</v>
      </c>
      <c r="Q48" s="51" t="s">
        <v>44</v>
      </c>
      <c r="R48" s="45">
        <v>1</v>
      </c>
      <c r="S48" s="45">
        <v>1</v>
      </c>
      <c r="T48" s="45">
        <v>1</v>
      </c>
      <c r="U48" s="45">
        <v>1</v>
      </c>
      <c r="V48" s="45">
        <v>1</v>
      </c>
      <c r="W48" s="45">
        <v>1</v>
      </c>
      <c r="X48" s="45">
        <v>1</v>
      </c>
      <c r="Y48" s="45">
        <v>1</v>
      </c>
      <c r="Z48" s="45">
        <v>1</v>
      </c>
      <c r="AA48" s="45">
        <v>1</v>
      </c>
      <c r="AB48" s="45">
        <v>1</v>
      </c>
      <c r="AC48" s="156"/>
      <c r="AD48" s="106"/>
      <c r="AE48" s="19"/>
      <c r="AF48" s="20"/>
      <c r="AG48" s="2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</row>
    <row r="49" spans="1:44" s="4" customFormat="1" ht="36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 t="s">
        <v>101</v>
      </c>
      <c r="Q49" s="51" t="s">
        <v>81</v>
      </c>
      <c r="R49" s="45">
        <v>18</v>
      </c>
      <c r="S49" s="45">
        <v>19</v>
      </c>
      <c r="T49" s="45">
        <v>15</v>
      </c>
      <c r="U49" s="45">
        <v>15</v>
      </c>
      <c r="V49" s="45">
        <v>15</v>
      </c>
      <c r="W49" s="45">
        <v>15</v>
      </c>
      <c r="X49" s="45">
        <v>15</v>
      </c>
      <c r="Y49" s="45">
        <v>15</v>
      </c>
      <c r="Z49" s="45">
        <v>15</v>
      </c>
      <c r="AA49" s="45">
        <v>15</v>
      </c>
      <c r="AB49" s="45">
        <v>15</v>
      </c>
      <c r="AC49" s="156"/>
      <c r="AD49" s="106"/>
      <c r="AE49" s="19"/>
      <c r="AF49" s="20"/>
      <c r="AG49" s="2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</row>
    <row r="50" spans="1:44" ht="72.599999999999994" customHeight="1" x14ac:dyDescent="0.3">
      <c r="A50" s="55" t="s">
        <v>29</v>
      </c>
      <c r="B50" s="55" t="s">
        <v>35</v>
      </c>
      <c r="C50" s="55"/>
      <c r="D50" s="55" t="s">
        <v>31</v>
      </c>
      <c r="E50" s="55" t="s">
        <v>29</v>
      </c>
      <c r="F50" s="55" t="s">
        <v>32</v>
      </c>
      <c r="G50" s="55"/>
      <c r="H50" s="55"/>
      <c r="I50" s="55"/>
      <c r="J50" s="55"/>
      <c r="K50" s="55"/>
      <c r="L50" s="55"/>
      <c r="M50" s="55"/>
      <c r="N50" s="55" t="s">
        <v>164</v>
      </c>
      <c r="O50" s="55" t="s">
        <v>41</v>
      </c>
      <c r="P50" s="56" t="s">
        <v>165</v>
      </c>
      <c r="Q50" s="68" t="s">
        <v>83</v>
      </c>
      <c r="R50" s="58">
        <f>R52</f>
        <v>80734.3</v>
      </c>
      <c r="S50" s="58">
        <f>S52</f>
        <v>102140</v>
      </c>
      <c r="T50" s="166"/>
      <c r="U50" s="166"/>
      <c r="V50" s="58"/>
      <c r="W50" s="58"/>
      <c r="X50" s="58"/>
      <c r="Y50" s="58"/>
      <c r="Z50" s="58"/>
      <c r="AA50" s="58"/>
      <c r="AB50" s="58"/>
      <c r="AC50" s="91"/>
      <c r="AD50" s="105"/>
      <c r="AE50" s="11"/>
    </row>
    <row r="51" spans="1:44" s="1" customFormat="1" ht="58.2" customHeight="1" x14ac:dyDescent="0.3">
      <c r="A51" s="73"/>
      <c r="B51" s="73"/>
      <c r="C51" s="73"/>
      <c r="D51" s="73"/>
      <c r="E51" s="73"/>
      <c r="F51" s="73"/>
      <c r="G51" s="49"/>
      <c r="H51" s="49"/>
      <c r="I51" s="49"/>
      <c r="J51" s="49"/>
      <c r="K51" s="49"/>
      <c r="L51" s="49"/>
      <c r="M51" s="49"/>
      <c r="N51" s="49"/>
      <c r="O51" s="49" t="s">
        <v>41</v>
      </c>
      <c r="P51" s="120" t="s">
        <v>179</v>
      </c>
      <c r="Q51" s="51" t="s">
        <v>81</v>
      </c>
      <c r="R51" s="45">
        <f>38+17+15+16</f>
        <v>86</v>
      </c>
      <c r="S51" s="45">
        <f>46+12+30+24</f>
        <v>112</v>
      </c>
      <c r="T51" s="167"/>
      <c r="U51" s="167"/>
      <c r="V51" s="161"/>
      <c r="W51" s="161"/>
      <c r="X51" s="161"/>
      <c r="Y51" s="161"/>
      <c r="Z51" s="161"/>
      <c r="AA51" s="161"/>
      <c r="AB51" s="161"/>
      <c r="AC51" s="156"/>
      <c r="AD51" s="130"/>
      <c r="AE51" s="11"/>
      <c r="AF51" s="8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4" ht="23.4" customHeight="1" x14ac:dyDescent="0.3">
      <c r="A52" s="46" t="s">
        <v>29</v>
      </c>
      <c r="B52" s="46" t="s">
        <v>35</v>
      </c>
      <c r="C52" s="46" t="s">
        <v>36</v>
      </c>
      <c r="D52" s="46" t="s">
        <v>31</v>
      </c>
      <c r="E52" s="46" t="s">
        <v>29</v>
      </c>
      <c r="F52" s="46" t="s">
        <v>32</v>
      </c>
      <c r="G52" s="46" t="s">
        <v>59</v>
      </c>
      <c r="H52" s="46" t="s">
        <v>45</v>
      </c>
      <c r="I52" s="46" t="s">
        <v>49</v>
      </c>
      <c r="J52" s="46" t="s">
        <v>46</v>
      </c>
      <c r="K52" s="46"/>
      <c r="L52" s="46"/>
      <c r="M52" s="46"/>
      <c r="N52" s="46" t="s">
        <v>177</v>
      </c>
      <c r="O52" s="178" t="s">
        <v>41</v>
      </c>
      <c r="P52" s="186" t="s">
        <v>166</v>
      </c>
      <c r="Q52" s="183" t="s">
        <v>83</v>
      </c>
      <c r="R52" s="54">
        <f>R53+R54</f>
        <v>80734.3</v>
      </c>
      <c r="S52" s="54">
        <f>S53+S54</f>
        <v>102140</v>
      </c>
      <c r="T52" s="168"/>
      <c r="U52" s="168"/>
      <c r="V52" s="54"/>
      <c r="W52" s="54"/>
      <c r="X52" s="54"/>
      <c r="Y52" s="54"/>
      <c r="Z52" s="54"/>
      <c r="AA52" s="54"/>
      <c r="AB52" s="54"/>
      <c r="AC52" s="91"/>
      <c r="AD52" s="98"/>
    </row>
    <row r="53" spans="1:44" ht="23.4" customHeight="1" x14ac:dyDescent="0.3">
      <c r="A53" s="46" t="s">
        <v>29</v>
      </c>
      <c r="B53" s="46" t="s">
        <v>35</v>
      </c>
      <c r="C53" s="46" t="s">
        <v>36</v>
      </c>
      <c r="D53" s="46" t="s">
        <v>31</v>
      </c>
      <c r="E53" s="46" t="s">
        <v>29</v>
      </c>
      <c r="F53" s="46" t="s">
        <v>32</v>
      </c>
      <c r="G53" s="46" t="s">
        <v>175</v>
      </c>
      <c r="H53" s="46" t="s">
        <v>45</v>
      </c>
      <c r="I53" s="46" t="s">
        <v>49</v>
      </c>
      <c r="J53" s="46" t="s">
        <v>46</v>
      </c>
      <c r="K53" s="46"/>
      <c r="L53" s="46"/>
      <c r="M53" s="46"/>
      <c r="N53" s="46" t="s">
        <v>174</v>
      </c>
      <c r="O53" s="179"/>
      <c r="P53" s="187"/>
      <c r="Q53" s="184"/>
      <c r="R53" s="40">
        <f t="shared" ref="R53:S55" si="10">R57+R61+R65+R69</f>
        <v>79902.2</v>
      </c>
      <c r="S53" s="40">
        <f t="shared" si="10"/>
        <v>100000</v>
      </c>
      <c r="T53" s="169"/>
      <c r="U53" s="169"/>
      <c r="V53" s="40"/>
      <c r="W53" s="40"/>
      <c r="X53" s="40"/>
      <c r="Y53" s="40"/>
      <c r="Z53" s="40"/>
      <c r="AA53" s="40"/>
      <c r="AB53" s="40"/>
      <c r="AC53" s="160"/>
      <c r="AD53" s="98"/>
    </row>
    <row r="54" spans="1:44" ht="23.4" customHeight="1" x14ac:dyDescent="0.3">
      <c r="A54" s="46" t="s">
        <v>29</v>
      </c>
      <c r="B54" s="46" t="s">
        <v>35</v>
      </c>
      <c r="C54" s="46" t="s">
        <v>36</v>
      </c>
      <c r="D54" s="46" t="s">
        <v>31</v>
      </c>
      <c r="E54" s="46" t="s">
        <v>29</v>
      </c>
      <c r="F54" s="46" t="s">
        <v>32</v>
      </c>
      <c r="G54" s="46" t="s">
        <v>178</v>
      </c>
      <c r="H54" s="46" t="s">
        <v>45</v>
      </c>
      <c r="I54" s="46" t="s">
        <v>49</v>
      </c>
      <c r="J54" s="46" t="s">
        <v>46</v>
      </c>
      <c r="K54" s="46"/>
      <c r="L54" s="46"/>
      <c r="M54" s="46"/>
      <c r="N54" s="46" t="s">
        <v>176</v>
      </c>
      <c r="O54" s="180"/>
      <c r="P54" s="188"/>
      <c r="Q54" s="185"/>
      <c r="R54" s="40">
        <f t="shared" si="10"/>
        <v>832.1</v>
      </c>
      <c r="S54" s="40">
        <f t="shared" si="10"/>
        <v>2140</v>
      </c>
      <c r="T54" s="169"/>
      <c r="U54" s="169"/>
      <c r="V54" s="40"/>
      <c r="W54" s="40"/>
      <c r="X54" s="40"/>
      <c r="Y54" s="40"/>
      <c r="Z54" s="40"/>
      <c r="AA54" s="40"/>
      <c r="AB54" s="40"/>
      <c r="AC54" s="160"/>
      <c r="AD54" s="98"/>
    </row>
    <row r="55" spans="1:44" s="4" customFormat="1" ht="36" x14ac:dyDescent="0.3">
      <c r="A55" s="74"/>
      <c r="B55" s="74"/>
      <c r="C55" s="74"/>
      <c r="D55" s="74"/>
      <c r="E55" s="74"/>
      <c r="F55" s="74"/>
      <c r="G55" s="48"/>
      <c r="H55" s="48"/>
      <c r="I55" s="49"/>
      <c r="J55" s="48"/>
      <c r="K55" s="48"/>
      <c r="L55" s="48"/>
      <c r="M55" s="48"/>
      <c r="N55" s="48"/>
      <c r="O55" s="48"/>
      <c r="P55" s="50" t="s">
        <v>168</v>
      </c>
      <c r="Q55" s="51" t="s">
        <v>82</v>
      </c>
      <c r="R55" s="159">
        <f t="shared" si="10"/>
        <v>44.965800000000002</v>
      </c>
      <c r="S55" s="159">
        <f t="shared" si="10"/>
        <v>27.930900000000001</v>
      </c>
      <c r="T55" s="171"/>
      <c r="U55" s="171"/>
      <c r="V55" s="159"/>
      <c r="W55" s="159"/>
      <c r="X55" s="159"/>
      <c r="Y55" s="159"/>
      <c r="Z55" s="159"/>
      <c r="AA55" s="159"/>
      <c r="AB55" s="159"/>
      <c r="AC55" s="162"/>
      <c r="AD55" s="106"/>
      <c r="AE55" s="19"/>
      <c r="AF55" s="20"/>
      <c r="AG55" s="2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</row>
    <row r="56" spans="1:44" ht="23.4" customHeight="1" x14ac:dyDescent="0.3">
      <c r="A56" s="46" t="s">
        <v>29</v>
      </c>
      <c r="B56" s="46" t="s">
        <v>35</v>
      </c>
      <c r="C56" s="46" t="s">
        <v>36</v>
      </c>
      <c r="D56" s="46" t="s">
        <v>31</v>
      </c>
      <c r="E56" s="46" t="s">
        <v>29</v>
      </c>
      <c r="F56" s="46" t="s">
        <v>32</v>
      </c>
      <c r="G56" s="46" t="s">
        <v>59</v>
      </c>
      <c r="H56" s="46" t="s">
        <v>45</v>
      </c>
      <c r="I56" s="46" t="s">
        <v>49</v>
      </c>
      <c r="J56" s="46" t="s">
        <v>46</v>
      </c>
      <c r="K56" s="46" t="s">
        <v>29</v>
      </c>
      <c r="L56" s="46" t="s">
        <v>29</v>
      </c>
      <c r="M56" s="46" t="s">
        <v>32</v>
      </c>
      <c r="N56" s="46" t="s">
        <v>177</v>
      </c>
      <c r="O56" s="178" t="s">
        <v>41</v>
      </c>
      <c r="P56" s="175" t="s">
        <v>167</v>
      </c>
      <c r="Q56" s="183" t="s">
        <v>83</v>
      </c>
      <c r="R56" s="54">
        <f>R57+R58</f>
        <v>25215.599999999999</v>
      </c>
      <c r="S56" s="54">
        <f>S57+S58</f>
        <v>30642</v>
      </c>
      <c r="T56" s="168"/>
      <c r="U56" s="168"/>
      <c r="V56" s="54"/>
      <c r="W56" s="54"/>
      <c r="X56" s="54"/>
      <c r="Y56" s="54"/>
      <c r="Z56" s="54"/>
      <c r="AA56" s="54"/>
      <c r="AB56" s="54"/>
      <c r="AC56" s="91"/>
      <c r="AD56" s="98"/>
    </row>
    <row r="57" spans="1:44" ht="23.4" customHeight="1" x14ac:dyDescent="0.3">
      <c r="A57" s="46" t="s">
        <v>29</v>
      </c>
      <c r="B57" s="46" t="s">
        <v>35</v>
      </c>
      <c r="C57" s="46" t="s">
        <v>36</v>
      </c>
      <c r="D57" s="46" t="s">
        <v>31</v>
      </c>
      <c r="E57" s="46" t="s">
        <v>29</v>
      </c>
      <c r="F57" s="46" t="s">
        <v>32</v>
      </c>
      <c r="G57" s="46" t="s">
        <v>175</v>
      </c>
      <c r="H57" s="46" t="s">
        <v>45</v>
      </c>
      <c r="I57" s="46" t="s">
        <v>49</v>
      </c>
      <c r="J57" s="46" t="s">
        <v>46</v>
      </c>
      <c r="K57" s="46" t="s">
        <v>29</v>
      </c>
      <c r="L57" s="46" t="s">
        <v>29</v>
      </c>
      <c r="M57" s="46" t="s">
        <v>32</v>
      </c>
      <c r="N57" s="46" t="s">
        <v>174</v>
      </c>
      <c r="O57" s="179"/>
      <c r="P57" s="176"/>
      <c r="Q57" s="184"/>
      <c r="R57" s="40">
        <f>2500+22500</f>
        <v>25000</v>
      </c>
      <c r="S57" s="40">
        <f>3000+27000</f>
        <v>30000</v>
      </c>
      <c r="T57" s="168"/>
      <c r="U57" s="168"/>
      <c r="V57" s="54"/>
      <c r="W57" s="54"/>
      <c r="X57" s="54"/>
      <c r="Y57" s="54"/>
      <c r="Z57" s="54"/>
      <c r="AA57" s="54"/>
      <c r="AB57" s="54"/>
      <c r="AC57" s="160"/>
      <c r="AD57" s="98"/>
    </row>
    <row r="58" spans="1:44" ht="23.4" customHeight="1" x14ac:dyDescent="0.3">
      <c r="A58" s="46" t="s">
        <v>29</v>
      </c>
      <c r="B58" s="46" t="s">
        <v>35</v>
      </c>
      <c r="C58" s="46" t="s">
        <v>36</v>
      </c>
      <c r="D58" s="46" t="s">
        <v>31</v>
      </c>
      <c r="E58" s="46" t="s">
        <v>29</v>
      </c>
      <c r="F58" s="46" t="s">
        <v>32</v>
      </c>
      <c r="G58" s="46" t="s">
        <v>178</v>
      </c>
      <c r="H58" s="46" t="s">
        <v>45</v>
      </c>
      <c r="I58" s="46" t="s">
        <v>49</v>
      </c>
      <c r="J58" s="46" t="s">
        <v>46</v>
      </c>
      <c r="K58" s="46" t="s">
        <v>29</v>
      </c>
      <c r="L58" s="46" t="s">
        <v>29</v>
      </c>
      <c r="M58" s="46" t="s">
        <v>32</v>
      </c>
      <c r="N58" s="46" t="s">
        <v>176</v>
      </c>
      <c r="O58" s="180"/>
      <c r="P58" s="177"/>
      <c r="Q58" s="185"/>
      <c r="R58" s="40">
        <v>215.6</v>
      </c>
      <c r="S58" s="40">
        <v>642</v>
      </c>
      <c r="T58" s="168"/>
      <c r="U58" s="168"/>
      <c r="V58" s="54"/>
      <c r="W58" s="54"/>
      <c r="X58" s="54"/>
      <c r="Y58" s="54"/>
      <c r="Z58" s="54"/>
      <c r="AA58" s="54"/>
      <c r="AB58" s="54"/>
      <c r="AC58" s="160"/>
      <c r="AD58" s="98"/>
    </row>
    <row r="59" spans="1:44" s="4" customFormat="1" ht="36" x14ac:dyDescent="0.3">
      <c r="A59" s="74"/>
      <c r="B59" s="74"/>
      <c r="C59" s="74"/>
      <c r="D59" s="74"/>
      <c r="E59" s="74"/>
      <c r="F59" s="74"/>
      <c r="G59" s="48"/>
      <c r="H59" s="48"/>
      <c r="I59" s="49"/>
      <c r="J59" s="48"/>
      <c r="K59" s="48"/>
      <c r="L59" s="48"/>
      <c r="M59" s="48"/>
      <c r="N59" s="48"/>
      <c r="O59" s="48"/>
      <c r="P59" s="50" t="s">
        <v>169</v>
      </c>
      <c r="Q59" s="51" t="s">
        <v>82</v>
      </c>
      <c r="R59" s="159">
        <v>12.658300000000001</v>
      </c>
      <c r="S59" s="159">
        <v>8.3793000000000006</v>
      </c>
      <c r="T59" s="171"/>
      <c r="U59" s="171"/>
      <c r="V59" s="159"/>
      <c r="W59" s="159"/>
      <c r="X59" s="159"/>
      <c r="Y59" s="159"/>
      <c r="Z59" s="159"/>
      <c r="AA59" s="159"/>
      <c r="AB59" s="159"/>
      <c r="AC59" s="162"/>
      <c r="AD59" s="106"/>
      <c r="AE59" s="19"/>
      <c r="AF59" s="20"/>
      <c r="AG59" s="2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</row>
    <row r="60" spans="1:44" ht="23.4" customHeight="1" x14ac:dyDescent="0.3">
      <c r="A60" s="46" t="s">
        <v>29</v>
      </c>
      <c r="B60" s="46" t="s">
        <v>35</v>
      </c>
      <c r="C60" s="46" t="s">
        <v>36</v>
      </c>
      <c r="D60" s="46" t="s">
        <v>31</v>
      </c>
      <c r="E60" s="46" t="s">
        <v>29</v>
      </c>
      <c r="F60" s="46" t="s">
        <v>32</v>
      </c>
      <c r="G60" s="46" t="s">
        <v>59</v>
      </c>
      <c r="H60" s="46" t="s">
        <v>45</v>
      </c>
      <c r="I60" s="46" t="s">
        <v>49</v>
      </c>
      <c r="J60" s="46" t="s">
        <v>46</v>
      </c>
      <c r="K60" s="46" t="s">
        <v>29</v>
      </c>
      <c r="L60" s="46" t="s">
        <v>29</v>
      </c>
      <c r="M60" s="46" t="s">
        <v>33</v>
      </c>
      <c r="N60" s="46" t="s">
        <v>177</v>
      </c>
      <c r="O60" s="178" t="s">
        <v>41</v>
      </c>
      <c r="P60" s="175" t="s">
        <v>167</v>
      </c>
      <c r="Q60" s="183" t="s">
        <v>83</v>
      </c>
      <c r="R60" s="54">
        <f>R61+R62</f>
        <v>17212.5</v>
      </c>
      <c r="S60" s="54">
        <f>S61+S62</f>
        <v>25535</v>
      </c>
      <c r="T60" s="168"/>
      <c r="U60" s="168"/>
      <c r="V60" s="54"/>
      <c r="W60" s="54"/>
      <c r="X60" s="54"/>
      <c r="Y60" s="54"/>
      <c r="Z60" s="54"/>
      <c r="AA60" s="54"/>
      <c r="AB60" s="54"/>
      <c r="AC60" s="91"/>
      <c r="AD60" s="98"/>
    </row>
    <row r="61" spans="1:44" ht="23.4" customHeight="1" x14ac:dyDescent="0.3">
      <c r="A61" s="46" t="s">
        <v>29</v>
      </c>
      <c r="B61" s="46" t="s">
        <v>35</v>
      </c>
      <c r="C61" s="46" t="s">
        <v>36</v>
      </c>
      <c r="D61" s="46" t="s">
        <v>31</v>
      </c>
      <c r="E61" s="46" t="s">
        <v>29</v>
      </c>
      <c r="F61" s="46" t="s">
        <v>32</v>
      </c>
      <c r="G61" s="46" t="s">
        <v>175</v>
      </c>
      <c r="H61" s="46" t="s">
        <v>45</v>
      </c>
      <c r="I61" s="46" t="s">
        <v>49</v>
      </c>
      <c r="J61" s="46" t="s">
        <v>46</v>
      </c>
      <c r="K61" s="46" t="s">
        <v>29</v>
      </c>
      <c r="L61" s="46" t="s">
        <v>29</v>
      </c>
      <c r="M61" s="46" t="s">
        <v>33</v>
      </c>
      <c r="N61" s="46" t="s">
        <v>174</v>
      </c>
      <c r="O61" s="179"/>
      <c r="P61" s="176"/>
      <c r="Q61" s="184"/>
      <c r="R61" s="40">
        <f>1700+15300</f>
        <v>17000</v>
      </c>
      <c r="S61" s="40">
        <f>2500+22500</f>
        <v>25000</v>
      </c>
      <c r="T61" s="168"/>
      <c r="U61" s="168"/>
      <c r="V61" s="54"/>
      <c r="W61" s="54"/>
      <c r="X61" s="54"/>
      <c r="Y61" s="54"/>
      <c r="Z61" s="54"/>
      <c r="AA61" s="54"/>
      <c r="AB61" s="54"/>
      <c r="AC61" s="160"/>
      <c r="AD61" s="98"/>
    </row>
    <row r="62" spans="1:44" ht="23.4" customHeight="1" x14ac:dyDescent="0.3">
      <c r="A62" s="46" t="s">
        <v>29</v>
      </c>
      <c r="B62" s="46" t="s">
        <v>35</v>
      </c>
      <c r="C62" s="46" t="s">
        <v>36</v>
      </c>
      <c r="D62" s="46" t="s">
        <v>31</v>
      </c>
      <c r="E62" s="46" t="s">
        <v>29</v>
      </c>
      <c r="F62" s="46" t="s">
        <v>32</v>
      </c>
      <c r="G62" s="46" t="s">
        <v>178</v>
      </c>
      <c r="H62" s="46" t="s">
        <v>45</v>
      </c>
      <c r="I62" s="46" t="s">
        <v>49</v>
      </c>
      <c r="J62" s="46" t="s">
        <v>46</v>
      </c>
      <c r="K62" s="46" t="s">
        <v>29</v>
      </c>
      <c r="L62" s="46" t="s">
        <v>29</v>
      </c>
      <c r="M62" s="46" t="s">
        <v>33</v>
      </c>
      <c r="N62" s="46" t="s">
        <v>176</v>
      </c>
      <c r="O62" s="180"/>
      <c r="P62" s="177"/>
      <c r="Q62" s="185"/>
      <c r="R62" s="40">
        <v>212.5</v>
      </c>
      <c r="S62" s="40">
        <v>535</v>
      </c>
      <c r="T62" s="168"/>
      <c r="U62" s="168"/>
      <c r="V62" s="54"/>
      <c r="W62" s="54"/>
      <c r="X62" s="54"/>
      <c r="Y62" s="54"/>
      <c r="Z62" s="54"/>
      <c r="AA62" s="54"/>
      <c r="AB62" s="54"/>
      <c r="AC62" s="160"/>
      <c r="AD62" s="98"/>
    </row>
    <row r="63" spans="1:44" s="4" customFormat="1" ht="36" x14ac:dyDescent="0.3">
      <c r="A63" s="74"/>
      <c r="B63" s="74"/>
      <c r="C63" s="74"/>
      <c r="D63" s="74"/>
      <c r="E63" s="74"/>
      <c r="F63" s="74"/>
      <c r="G63" s="48"/>
      <c r="H63" s="48"/>
      <c r="I63" s="49"/>
      <c r="J63" s="48"/>
      <c r="K63" s="48"/>
      <c r="L63" s="48"/>
      <c r="M63" s="48"/>
      <c r="N63" s="48"/>
      <c r="O63" s="48"/>
      <c r="P63" s="50" t="s">
        <v>170</v>
      </c>
      <c r="Q63" s="51" t="s">
        <v>82</v>
      </c>
      <c r="R63" s="159">
        <v>8.4578000000000007</v>
      </c>
      <c r="S63" s="159">
        <v>6.9827000000000004</v>
      </c>
      <c r="T63" s="171"/>
      <c r="U63" s="171"/>
      <c r="V63" s="159"/>
      <c r="W63" s="159"/>
      <c r="X63" s="159"/>
      <c r="Y63" s="159"/>
      <c r="Z63" s="159"/>
      <c r="AA63" s="159"/>
      <c r="AB63" s="159"/>
      <c r="AC63" s="162"/>
      <c r="AD63" s="106"/>
      <c r="AE63" s="19"/>
      <c r="AF63" s="20"/>
      <c r="AG63" s="2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</row>
    <row r="64" spans="1:44" ht="23.4" customHeight="1" x14ac:dyDescent="0.3">
      <c r="A64" s="46" t="s">
        <v>29</v>
      </c>
      <c r="B64" s="46" t="s">
        <v>35</v>
      </c>
      <c r="C64" s="46" t="s">
        <v>36</v>
      </c>
      <c r="D64" s="46" t="s">
        <v>31</v>
      </c>
      <c r="E64" s="46" t="s">
        <v>29</v>
      </c>
      <c r="F64" s="46" t="s">
        <v>32</v>
      </c>
      <c r="G64" s="46" t="s">
        <v>59</v>
      </c>
      <c r="H64" s="46" t="s">
        <v>45</v>
      </c>
      <c r="I64" s="46" t="s">
        <v>49</v>
      </c>
      <c r="J64" s="46" t="s">
        <v>46</v>
      </c>
      <c r="K64" s="46" t="s">
        <v>29</v>
      </c>
      <c r="L64" s="46" t="s">
        <v>29</v>
      </c>
      <c r="M64" s="46" t="s">
        <v>34</v>
      </c>
      <c r="N64" s="46" t="s">
        <v>177</v>
      </c>
      <c r="O64" s="178" t="s">
        <v>41</v>
      </c>
      <c r="P64" s="175" t="s">
        <v>167</v>
      </c>
      <c r="Q64" s="183" t="s">
        <v>83</v>
      </c>
      <c r="R64" s="54">
        <f>R65+R66</f>
        <v>22146.2</v>
      </c>
      <c r="S64" s="54">
        <f>S65+S66</f>
        <v>25535</v>
      </c>
      <c r="T64" s="168"/>
      <c r="U64" s="168"/>
      <c r="V64" s="54"/>
      <c r="W64" s="54"/>
      <c r="X64" s="54"/>
      <c r="Y64" s="54"/>
      <c r="Z64" s="54"/>
      <c r="AA64" s="54"/>
      <c r="AB64" s="54"/>
      <c r="AC64" s="91"/>
      <c r="AD64" s="98"/>
    </row>
    <row r="65" spans="1:44" ht="23.4" customHeight="1" x14ac:dyDescent="0.3">
      <c r="A65" s="46" t="s">
        <v>29</v>
      </c>
      <c r="B65" s="46" t="s">
        <v>35</v>
      </c>
      <c r="C65" s="46" t="s">
        <v>36</v>
      </c>
      <c r="D65" s="46" t="s">
        <v>31</v>
      </c>
      <c r="E65" s="46" t="s">
        <v>29</v>
      </c>
      <c r="F65" s="46" t="s">
        <v>32</v>
      </c>
      <c r="G65" s="46" t="s">
        <v>175</v>
      </c>
      <c r="H65" s="46" t="s">
        <v>45</v>
      </c>
      <c r="I65" s="46" t="s">
        <v>49</v>
      </c>
      <c r="J65" s="46" t="s">
        <v>46</v>
      </c>
      <c r="K65" s="46" t="s">
        <v>29</v>
      </c>
      <c r="L65" s="46" t="s">
        <v>29</v>
      </c>
      <c r="M65" s="46" t="s">
        <v>34</v>
      </c>
      <c r="N65" s="46" t="s">
        <v>174</v>
      </c>
      <c r="O65" s="179"/>
      <c r="P65" s="176"/>
      <c r="Q65" s="184"/>
      <c r="R65" s="40">
        <f>2190.2+19712</f>
        <v>21902.2</v>
      </c>
      <c r="S65" s="40">
        <f>2500+22500</f>
        <v>25000</v>
      </c>
      <c r="T65" s="169"/>
      <c r="U65" s="169"/>
      <c r="V65" s="40"/>
      <c r="W65" s="40"/>
      <c r="X65" s="40"/>
      <c r="Y65" s="40"/>
      <c r="Z65" s="40"/>
      <c r="AA65" s="40"/>
      <c r="AB65" s="40"/>
      <c r="AC65" s="160"/>
      <c r="AD65" s="98"/>
    </row>
    <row r="66" spans="1:44" ht="23.4" customHeight="1" x14ac:dyDescent="0.3">
      <c r="A66" s="46" t="s">
        <v>29</v>
      </c>
      <c r="B66" s="46" t="s">
        <v>35</v>
      </c>
      <c r="C66" s="46" t="s">
        <v>36</v>
      </c>
      <c r="D66" s="46" t="s">
        <v>31</v>
      </c>
      <c r="E66" s="46" t="s">
        <v>29</v>
      </c>
      <c r="F66" s="46" t="s">
        <v>32</v>
      </c>
      <c r="G66" s="46" t="s">
        <v>178</v>
      </c>
      <c r="H66" s="46" t="s">
        <v>45</v>
      </c>
      <c r="I66" s="46" t="s">
        <v>49</v>
      </c>
      <c r="J66" s="46" t="s">
        <v>46</v>
      </c>
      <c r="K66" s="46" t="s">
        <v>29</v>
      </c>
      <c r="L66" s="46" t="s">
        <v>29</v>
      </c>
      <c r="M66" s="46" t="s">
        <v>34</v>
      </c>
      <c r="N66" s="46" t="s">
        <v>176</v>
      </c>
      <c r="O66" s="180"/>
      <c r="P66" s="177"/>
      <c r="Q66" s="185"/>
      <c r="R66" s="40">
        <v>244</v>
      </c>
      <c r="S66" s="40">
        <v>535</v>
      </c>
      <c r="T66" s="169"/>
      <c r="U66" s="169"/>
      <c r="V66" s="40"/>
      <c r="W66" s="40"/>
      <c r="X66" s="40"/>
      <c r="Y66" s="40"/>
      <c r="Z66" s="40"/>
      <c r="AA66" s="40"/>
      <c r="AB66" s="40"/>
      <c r="AC66" s="160"/>
      <c r="AD66" s="98"/>
    </row>
    <row r="67" spans="1:44" s="4" customFormat="1" ht="36" x14ac:dyDescent="0.3">
      <c r="A67" s="74"/>
      <c r="B67" s="74"/>
      <c r="C67" s="74"/>
      <c r="D67" s="74"/>
      <c r="E67" s="74"/>
      <c r="F67" s="74"/>
      <c r="G67" s="48"/>
      <c r="H67" s="48"/>
      <c r="I67" s="49"/>
      <c r="J67" s="48"/>
      <c r="K67" s="48"/>
      <c r="L67" s="48"/>
      <c r="M67" s="48"/>
      <c r="N67" s="48"/>
      <c r="O67" s="48"/>
      <c r="P67" s="50" t="s">
        <v>171</v>
      </c>
      <c r="Q67" s="51" t="s">
        <v>82</v>
      </c>
      <c r="R67" s="159">
        <v>11.994300000000001</v>
      </c>
      <c r="S67" s="159">
        <v>6.9827000000000004</v>
      </c>
      <c r="T67" s="171"/>
      <c r="U67" s="171"/>
      <c r="V67" s="159"/>
      <c r="W67" s="159"/>
      <c r="X67" s="159"/>
      <c r="Y67" s="159"/>
      <c r="Z67" s="159"/>
      <c r="AA67" s="159"/>
      <c r="AB67" s="159"/>
      <c r="AC67" s="162"/>
      <c r="AD67" s="106"/>
      <c r="AE67" s="19"/>
      <c r="AF67" s="20"/>
      <c r="AG67" s="21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</row>
    <row r="68" spans="1:44" ht="23.4" customHeight="1" x14ac:dyDescent="0.3">
      <c r="A68" s="46" t="s">
        <v>29</v>
      </c>
      <c r="B68" s="46" t="s">
        <v>35</v>
      </c>
      <c r="C68" s="46" t="s">
        <v>36</v>
      </c>
      <c r="D68" s="46" t="s">
        <v>31</v>
      </c>
      <c r="E68" s="46" t="s">
        <v>29</v>
      </c>
      <c r="F68" s="46" t="s">
        <v>32</v>
      </c>
      <c r="G68" s="46" t="s">
        <v>59</v>
      </c>
      <c r="H68" s="46" t="s">
        <v>45</v>
      </c>
      <c r="I68" s="46" t="s">
        <v>49</v>
      </c>
      <c r="J68" s="46" t="s">
        <v>46</v>
      </c>
      <c r="K68" s="46" t="s">
        <v>29</v>
      </c>
      <c r="L68" s="46" t="s">
        <v>29</v>
      </c>
      <c r="M68" s="46" t="s">
        <v>173</v>
      </c>
      <c r="N68" s="46" t="s">
        <v>177</v>
      </c>
      <c r="O68" s="178" t="s">
        <v>41</v>
      </c>
      <c r="P68" s="175" t="s">
        <v>167</v>
      </c>
      <c r="Q68" s="183" t="s">
        <v>83</v>
      </c>
      <c r="R68" s="54">
        <f>R69+R70</f>
        <v>16160</v>
      </c>
      <c r="S68" s="54">
        <f>S69+S70</f>
        <v>20428</v>
      </c>
      <c r="T68" s="168"/>
      <c r="U68" s="168"/>
      <c r="V68" s="54"/>
      <c r="W68" s="54"/>
      <c r="X68" s="54"/>
      <c r="Y68" s="54"/>
      <c r="Z68" s="54"/>
      <c r="AA68" s="54"/>
      <c r="AB68" s="54"/>
      <c r="AC68" s="91"/>
      <c r="AD68" s="98"/>
    </row>
    <row r="69" spans="1:44" ht="23.4" customHeight="1" x14ac:dyDescent="0.3">
      <c r="A69" s="46" t="s">
        <v>29</v>
      </c>
      <c r="B69" s="46" t="s">
        <v>35</v>
      </c>
      <c r="C69" s="46" t="s">
        <v>36</v>
      </c>
      <c r="D69" s="46" t="s">
        <v>31</v>
      </c>
      <c r="E69" s="46" t="s">
        <v>29</v>
      </c>
      <c r="F69" s="46" t="s">
        <v>32</v>
      </c>
      <c r="G69" s="46" t="s">
        <v>175</v>
      </c>
      <c r="H69" s="46" t="s">
        <v>45</v>
      </c>
      <c r="I69" s="46" t="s">
        <v>49</v>
      </c>
      <c r="J69" s="46" t="s">
        <v>46</v>
      </c>
      <c r="K69" s="46" t="s">
        <v>29</v>
      </c>
      <c r="L69" s="46" t="s">
        <v>29</v>
      </c>
      <c r="M69" s="46" t="s">
        <v>173</v>
      </c>
      <c r="N69" s="46" t="s">
        <v>174</v>
      </c>
      <c r="O69" s="179"/>
      <c r="P69" s="176"/>
      <c r="Q69" s="184"/>
      <c r="R69" s="40">
        <f>1600+14400</f>
        <v>16000</v>
      </c>
      <c r="S69" s="40">
        <f>2000+18000</f>
        <v>20000</v>
      </c>
      <c r="T69" s="169"/>
      <c r="U69" s="169"/>
      <c r="V69" s="40"/>
      <c r="W69" s="40"/>
      <c r="X69" s="40"/>
      <c r="Y69" s="40"/>
      <c r="Z69" s="40"/>
      <c r="AA69" s="40"/>
      <c r="AB69" s="40"/>
      <c r="AC69" s="160"/>
      <c r="AD69" s="98"/>
    </row>
    <row r="70" spans="1:44" ht="23.4" customHeight="1" x14ac:dyDescent="0.3">
      <c r="A70" s="46" t="s">
        <v>29</v>
      </c>
      <c r="B70" s="46" t="s">
        <v>35</v>
      </c>
      <c r="C70" s="46" t="s">
        <v>36</v>
      </c>
      <c r="D70" s="46" t="s">
        <v>31</v>
      </c>
      <c r="E70" s="46" t="s">
        <v>29</v>
      </c>
      <c r="F70" s="46" t="s">
        <v>32</v>
      </c>
      <c r="G70" s="46" t="s">
        <v>178</v>
      </c>
      <c r="H70" s="46" t="s">
        <v>45</v>
      </c>
      <c r="I70" s="46" t="s">
        <v>49</v>
      </c>
      <c r="J70" s="46" t="s">
        <v>46</v>
      </c>
      <c r="K70" s="46" t="s">
        <v>29</v>
      </c>
      <c r="L70" s="46" t="s">
        <v>29</v>
      </c>
      <c r="M70" s="46" t="s">
        <v>173</v>
      </c>
      <c r="N70" s="46" t="s">
        <v>176</v>
      </c>
      <c r="O70" s="180"/>
      <c r="P70" s="177"/>
      <c r="Q70" s="185"/>
      <c r="R70" s="40">
        <v>160</v>
      </c>
      <c r="S70" s="40">
        <v>428</v>
      </c>
      <c r="T70" s="169"/>
      <c r="U70" s="169"/>
      <c r="V70" s="40"/>
      <c r="W70" s="40"/>
      <c r="X70" s="40"/>
      <c r="Y70" s="40"/>
      <c r="Z70" s="40"/>
      <c r="AA70" s="40"/>
      <c r="AB70" s="40"/>
      <c r="AC70" s="160"/>
      <c r="AD70" s="98"/>
    </row>
    <row r="71" spans="1:44" s="4" customFormat="1" ht="36" x14ac:dyDescent="0.3">
      <c r="A71" s="74"/>
      <c r="B71" s="74"/>
      <c r="C71" s="74"/>
      <c r="D71" s="74"/>
      <c r="E71" s="74"/>
      <c r="F71" s="74"/>
      <c r="G71" s="48"/>
      <c r="H71" s="48"/>
      <c r="I71" s="49"/>
      <c r="J71" s="48"/>
      <c r="K71" s="48"/>
      <c r="L71" s="48"/>
      <c r="M71" s="48"/>
      <c r="N71" s="48"/>
      <c r="O71" s="48"/>
      <c r="P71" s="50" t="s">
        <v>172</v>
      </c>
      <c r="Q71" s="51" t="s">
        <v>82</v>
      </c>
      <c r="R71" s="159">
        <v>11.855399999999999</v>
      </c>
      <c r="S71" s="159">
        <v>5.5861999999999998</v>
      </c>
      <c r="T71" s="171"/>
      <c r="U71" s="171"/>
      <c r="V71" s="159"/>
      <c r="W71" s="159"/>
      <c r="X71" s="159"/>
      <c r="Y71" s="159"/>
      <c r="Z71" s="159"/>
      <c r="AA71" s="159"/>
      <c r="AB71" s="159"/>
      <c r="AC71" s="162"/>
      <c r="AD71" s="106"/>
      <c r="AE71" s="19"/>
      <c r="AF71" s="20"/>
      <c r="AG71" s="21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</row>
    <row r="72" spans="1:44" s="4" customFormat="1" ht="87" x14ac:dyDescent="0.3">
      <c r="A72" s="84" t="s">
        <v>29</v>
      </c>
      <c r="B72" s="84" t="s">
        <v>35</v>
      </c>
      <c r="C72" s="84"/>
      <c r="D72" s="84" t="s">
        <v>32</v>
      </c>
      <c r="E72" s="84"/>
      <c r="F72" s="84"/>
      <c r="G72" s="84"/>
      <c r="H72" s="84"/>
      <c r="I72" s="84"/>
      <c r="J72" s="84"/>
      <c r="K72" s="84"/>
      <c r="L72" s="84"/>
      <c r="M72" s="84"/>
      <c r="N72" s="84" t="s">
        <v>73</v>
      </c>
      <c r="O72" s="84" t="s">
        <v>41</v>
      </c>
      <c r="P72" s="86" t="s">
        <v>186</v>
      </c>
      <c r="Q72" s="144" t="s">
        <v>83</v>
      </c>
      <c r="R72" s="90">
        <f>R73</f>
        <v>11324.1</v>
      </c>
      <c r="S72" s="90">
        <f t="shared" ref="S72:U72" si="11">S73</f>
        <v>6860.9</v>
      </c>
      <c r="T72" s="90">
        <f t="shared" si="11"/>
        <v>5661.1</v>
      </c>
      <c r="U72" s="90">
        <f t="shared" si="11"/>
        <v>5661.1</v>
      </c>
      <c r="V72" s="90"/>
      <c r="W72" s="90"/>
      <c r="X72" s="90"/>
      <c r="Y72" s="90"/>
      <c r="Z72" s="90"/>
      <c r="AA72" s="90"/>
      <c r="AB72" s="90"/>
      <c r="AC72" s="91"/>
      <c r="AD72" s="106"/>
      <c r="AE72" s="19"/>
      <c r="AF72" s="20"/>
      <c r="AG72" s="21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</row>
    <row r="73" spans="1:44" s="28" customFormat="1" ht="52.2" x14ac:dyDescent="0.3">
      <c r="A73" s="55" t="s">
        <v>29</v>
      </c>
      <c r="B73" s="55" t="s">
        <v>35</v>
      </c>
      <c r="C73" s="55"/>
      <c r="D73" s="55" t="s">
        <v>32</v>
      </c>
      <c r="E73" s="55" t="s">
        <v>29</v>
      </c>
      <c r="F73" s="55" t="s">
        <v>30</v>
      </c>
      <c r="G73" s="55"/>
      <c r="H73" s="55"/>
      <c r="I73" s="55"/>
      <c r="J73" s="55"/>
      <c r="K73" s="55"/>
      <c r="L73" s="55"/>
      <c r="M73" s="55"/>
      <c r="N73" s="55" t="s">
        <v>72</v>
      </c>
      <c r="O73" s="55" t="s">
        <v>41</v>
      </c>
      <c r="P73" s="56" t="s">
        <v>163</v>
      </c>
      <c r="Q73" s="57" t="s">
        <v>83</v>
      </c>
      <c r="R73" s="58">
        <f>R75</f>
        <v>11324.1</v>
      </c>
      <c r="S73" s="58">
        <f>S75</f>
        <v>6860.9</v>
      </c>
      <c r="T73" s="58">
        <f>T75</f>
        <v>5661.1</v>
      </c>
      <c r="U73" s="58">
        <f>U75</f>
        <v>5661.1</v>
      </c>
      <c r="V73" s="58"/>
      <c r="W73" s="58"/>
      <c r="X73" s="58"/>
      <c r="Y73" s="58"/>
      <c r="Z73" s="58"/>
      <c r="AA73" s="58"/>
      <c r="AB73" s="58"/>
      <c r="AC73" s="91"/>
      <c r="AD73" s="113"/>
      <c r="AE73" s="59"/>
      <c r="AF73" s="41"/>
      <c r="AG73" s="42"/>
      <c r="AH73" s="42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s="43" customFormat="1" ht="36" x14ac:dyDescent="0.3">
      <c r="A74" s="48"/>
      <c r="B74" s="48"/>
      <c r="C74" s="48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8"/>
      <c r="P74" s="50" t="s">
        <v>102</v>
      </c>
      <c r="Q74" s="51" t="s">
        <v>1</v>
      </c>
      <c r="R74" s="52">
        <v>3.4510000000000001</v>
      </c>
      <c r="S74" s="52">
        <v>0.5</v>
      </c>
      <c r="T74" s="52">
        <v>0.4</v>
      </c>
      <c r="U74" s="52">
        <v>0.5</v>
      </c>
      <c r="V74" s="52"/>
      <c r="W74" s="52"/>
      <c r="X74" s="52"/>
      <c r="Y74" s="52"/>
      <c r="Z74" s="52"/>
      <c r="AA74" s="52"/>
      <c r="AB74" s="52"/>
      <c r="AC74" s="91"/>
      <c r="AD74" s="174"/>
      <c r="AE74" s="18"/>
      <c r="AF74" s="41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</row>
    <row r="75" spans="1:44" s="43" customFormat="1" ht="36" x14ac:dyDescent="0.3">
      <c r="A75" s="46" t="s">
        <v>29</v>
      </c>
      <c r="B75" s="46" t="s">
        <v>35</v>
      </c>
      <c r="C75" s="46" t="s">
        <v>36</v>
      </c>
      <c r="D75" s="46" t="s">
        <v>32</v>
      </c>
      <c r="E75" s="46" t="s">
        <v>29</v>
      </c>
      <c r="F75" s="46" t="s">
        <v>30</v>
      </c>
      <c r="G75" s="46" t="s">
        <v>52</v>
      </c>
      <c r="H75" s="46" t="s">
        <v>53</v>
      </c>
      <c r="I75" s="46" t="s">
        <v>46</v>
      </c>
      <c r="J75" s="46" t="s">
        <v>54</v>
      </c>
      <c r="K75" s="46" t="s">
        <v>29</v>
      </c>
      <c r="L75" s="46" t="s">
        <v>30</v>
      </c>
      <c r="M75" s="46" t="s">
        <v>31</v>
      </c>
      <c r="N75" s="46" t="s">
        <v>66</v>
      </c>
      <c r="O75" s="46" t="s">
        <v>41</v>
      </c>
      <c r="P75" s="39" t="s">
        <v>103</v>
      </c>
      <c r="Q75" s="47" t="s">
        <v>83</v>
      </c>
      <c r="R75" s="54">
        <v>11324.1</v>
      </c>
      <c r="S75" s="54">
        <v>6860.9</v>
      </c>
      <c r="T75" s="54">
        <v>5661.1</v>
      </c>
      <c r="U75" s="54">
        <v>5661.1</v>
      </c>
      <c r="V75" s="40"/>
      <c r="W75" s="40"/>
      <c r="X75" s="40"/>
      <c r="Y75" s="40"/>
      <c r="Z75" s="40"/>
      <c r="AA75" s="40"/>
      <c r="AB75" s="40"/>
      <c r="AC75" s="91"/>
      <c r="AD75" s="106"/>
      <c r="AE75" s="18"/>
      <c r="AF75" s="41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</row>
    <row r="76" spans="1:44" s="43" customFormat="1" ht="36" x14ac:dyDescent="0.3">
      <c r="A76" s="48"/>
      <c r="B76" s="48"/>
      <c r="C76" s="48"/>
      <c r="D76" s="48"/>
      <c r="E76" s="48"/>
      <c r="F76" s="48"/>
      <c r="G76" s="48"/>
      <c r="H76" s="48"/>
      <c r="I76" s="49"/>
      <c r="J76" s="48"/>
      <c r="K76" s="48"/>
      <c r="L76" s="48"/>
      <c r="M76" s="48"/>
      <c r="N76" s="48"/>
      <c r="O76" s="48"/>
      <c r="P76" s="50" t="s">
        <v>104</v>
      </c>
      <c r="Q76" s="51" t="s">
        <v>81</v>
      </c>
      <c r="R76" s="45">
        <v>3</v>
      </c>
      <c r="S76" s="45">
        <v>6</v>
      </c>
      <c r="T76" s="45">
        <v>7</v>
      </c>
      <c r="U76" s="45">
        <v>7</v>
      </c>
      <c r="V76" s="45"/>
      <c r="W76" s="45"/>
      <c r="X76" s="45"/>
      <c r="Y76" s="45"/>
      <c r="Z76" s="45"/>
      <c r="AA76" s="45"/>
      <c r="AB76" s="45"/>
      <c r="AC76" s="156"/>
      <c r="AD76" s="106"/>
      <c r="AE76" s="18"/>
      <c r="AF76" s="41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</row>
    <row r="77" spans="1:44" ht="44.4" customHeight="1" x14ac:dyDescent="0.3">
      <c r="A77" s="123" t="s">
        <v>29</v>
      </c>
      <c r="B77" s="123" t="s">
        <v>35</v>
      </c>
      <c r="C77" s="123"/>
      <c r="D77" s="123" t="s">
        <v>33</v>
      </c>
      <c r="E77" s="123"/>
      <c r="F77" s="123"/>
      <c r="G77" s="124"/>
      <c r="H77" s="124"/>
      <c r="I77" s="124"/>
      <c r="J77" s="124"/>
      <c r="K77" s="124"/>
      <c r="L77" s="124"/>
      <c r="M77" s="124"/>
      <c r="N77" s="124" t="s">
        <v>74</v>
      </c>
      <c r="O77" s="124" t="s">
        <v>41</v>
      </c>
      <c r="P77" s="128" t="s">
        <v>161</v>
      </c>
      <c r="Q77" s="129" t="s">
        <v>83</v>
      </c>
      <c r="R77" s="127">
        <f>R78+R92</f>
        <v>940416.60000000009</v>
      </c>
      <c r="S77" s="127">
        <f>S78+S92</f>
        <v>922964.10000000009</v>
      </c>
      <c r="T77" s="127">
        <f>T78+T92</f>
        <v>1126620.5</v>
      </c>
      <c r="U77" s="127">
        <f t="shared" ref="U77:AB77" si="12">U78+U92</f>
        <v>1126503.2</v>
      </c>
      <c r="V77" s="127">
        <f t="shared" si="12"/>
        <v>1581131.8</v>
      </c>
      <c r="W77" s="127">
        <f t="shared" si="12"/>
        <v>1581131.8</v>
      </c>
      <c r="X77" s="127">
        <f t="shared" si="12"/>
        <v>1581131.8</v>
      </c>
      <c r="Y77" s="127">
        <f t="shared" si="12"/>
        <v>1581131.8</v>
      </c>
      <c r="Z77" s="127">
        <f t="shared" si="12"/>
        <v>1581131.8</v>
      </c>
      <c r="AA77" s="127">
        <f t="shared" si="12"/>
        <v>1581131.8</v>
      </c>
      <c r="AB77" s="127">
        <f t="shared" si="12"/>
        <v>1581131.8</v>
      </c>
      <c r="AC77" s="91"/>
      <c r="AD77" s="105"/>
      <c r="AE77" s="11"/>
    </row>
    <row r="78" spans="1:44" s="28" customFormat="1" ht="55.2" customHeight="1" x14ac:dyDescent="0.3">
      <c r="A78" s="55" t="s">
        <v>29</v>
      </c>
      <c r="B78" s="55" t="s">
        <v>35</v>
      </c>
      <c r="C78" s="55"/>
      <c r="D78" s="55" t="s">
        <v>33</v>
      </c>
      <c r="E78" s="55" t="s">
        <v>29</v>
      </c>
      <c r="F78" s="55" t="s">
        <v>30</v>
      </c>
      <c r="G78" s="55"/>
      <c r="H78" s="55"/>
      <c r="I78" s="55"/>
      <c r="J78" s="55"/>
      <c r="K78" s="55"/>
      <c r="L78" s="55"/>
      <c r="M78" s="55"/>
      <c r="N78" s="55" t="s">
        <v>75</v>
      </c>
      <c r="O78" s="55" t="s">
        <v>41</v>
      </c>
      <c r="P78" s="56" t="s">
        <v>105</v>
      </c>
      <c r="Q78" s="57" t="s">
        <v>83</v>
      </c>
      <c r="R78" s="58">
        <f>R82+R87</f>
        <v>7728.2</v>
      </c>
      <c r="S78" s="58">
        <f t="shared" ref="S78:AB78" si="13">S82+S87</f>
        <v>46047</v>
      </c>
      <c r="T78" s="58">
        <f t="shared" si="13"/>
        <v>141002.20000000001</v>
      </c>
      <c r="U78" s="58">
        <f t="shared" si="13"/>
        <v>140884.9</v>
      </c>
      <c r="V78" s="58">
        <f t="shared" si="13"/>
        <v>500000</v>
      </c>
      <c r="W78" s="58">
        <f t="shared" si="13"/>
        <v>500000</v>
      </c>
      <c r="X78" s="58">
        <f t="shared" si="13"/>
        <v>500000</v>
      </c>
      <c r="Y78" s="58">
        <f t="shared" si="13"/>
        <v>500000</v>
      </c>
      <c r="Z78" s="58">
        <f t="shared" si="13"/>
        <v>500000</v>
      </c>
      <c r="AA78" s="58">
        <f t="shared" si="13"/>
        <v>500000</v>
      </c>
      <c r="AB78" s="58">
        <f t="shared" si="13"/>
        <v>500000</v>
      </c>
      <c r="AC78" s="91"/>
      <c r="AD78" s="107"/>
      <c r="AE78" s="41"/>
      <c r="AF78" s="41"/>
      <c r="AG78" s="42"/>
      <c r="AH78" s="42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s="2" customFormat="1" ht="42" customHeight="1" x14ac:dyDescent="0.3">
      <c r="A79" s="74"/>
      <c r="B79" s="74"/>
      <c r="C79" s="74"/>
      <c r="D79" s="74"/>
      <c r="E79" s="74"/>
      <c r="F79" s="74"/>
      <c r="G79" s="48"/>
      <c r="H79" s="48"/>
      <c r="I79" s="49"/>
      <c r="J79" s="48"/>
      <c r="K79" s="48"/>
      <c r="L79" s="48"/>
      <c r="M79" s="48"/>
      <c r="N79" s="48"/>
      <c r="O79" s="48"/>
      <c r="P79" s="89" t="s">
        <v>106</v>
      </c>
      <c r="Q79" s="51" t="s">
        <v>82</v>
      </c>
      <c r="R79" s="134"/>
      <c r="S79" s="134"/>
      <c r="T79" s="52">
        <f t="shared" ref="T79:AB79" si="14">T84+T89</f>
        <v>11.5</v>
      </c>
      <c r="U79" s="52">
        <f t="shared" si="14"/>
        <v>11.5</v>
      </c>
      <c r="V79" s="52">
        <f t="shared" si="14"/>
        <v>11.5</v>
      </c>
      <c r="W79" s="52">
        <f t="shared" si="14"/>
        <v>11.5</v>
      </c>
      <c r="X79" s="52">
        <f t="shared" si="14"/>
        <v>11.5</v>
      </c>
      <c r="Y79" s="52">
        <f t="shared" si="14"/>
        <v>11.5</v>
      </c>
      <c r="Z79" s="52">
        <f t="shared" si="14"/>
        <v>11.5</v>
      </c>
      <c r="AA79" s="52">
        <f t="shared" si="14"/>
        <v>11.5</v>
      </c>
      <c r="AB79" s="52">
        <f t="shared" si="14"/>
        <v>11.5</v>
      </c>
      <c r="AC79" s="91"/>
      <c r="AD79" s="106"/>
      <c r="AE79" s="15"/>
      <c r="AF79" s="15"/>
      <c r="AG79" s="16"/>
      <c r="AH79" s="16"/>
      <c r="AI79" s="17"/>
      <c r="AJ79" s="17"/>
      <c r="AK79" s="17"/>
      <c r="AL79" s="17"/>
      <c r="AM79" s="17"/>
      <c r="AN79" s="17"/>
      <c r="AO79" s="17"/>
      <c r="AP79" s="17"/>
      <c r="AQ79" s="17"/>
      <c r="AR79" s="17"/>
    </row>
    <row r="80" spans="1:44" s="2" customFormat="1" ht="36" x14ac:dyDescent="0.3">
      <c r="A80" s="74"/>
      <c r="B80" s="74"/>
      <c r="C80" s="74"/>
      <c r="D80" s="74"/>
      <c r="E80" s="74"/>
      <c r="F80" s="74"/>
      <c r="G80" s="48"/>
      <c r="H80" s="48"/>
      <c r="I80" s="49"/>
      <c r="J80" s="48"/>
      <c r="K80" s="48"/>
      <c r="L80" s="48"/>
      <c r="M80" s="48"/>
      <c r="N80" s="48"/>
      <c r="O80" s="48"/>
      <c r="P80" s="50" t="s">
        <v>107</v>
      </c>
      <c r="Q80" s="51" t="s">
        <v>82</v>
      </c>
      <c r="R80" s="52">
        <f>R90</f>
        <v>2.7330000000000001</v>
      </c>
      <c r="S80" s="52">
        <f t="shared" ref="S80:AB80" si="15">S85+S90</f>
        <v>7.6459999999999999</v>
      </c>
      <c r="T80" s="52">
        <f t="shared" si="15"/>
        <v>6.8100000000000005</v>
      </c>
      <c r="U80" s="52">
        <f t="shared" si="15"/>
        <v>6.8100000000000005</v>
      </c>
      <c r="V80" s="52">
        <f t="shared" si="15"/>
        <v>6.8100000000000005</v>
      </c>
      <c r="W80" s="52">
        <f t="shared" si="15"/>
        <v>6.8100000000000005</v>
      </c>
      <c r="X80" s="52">
        <f t="shared" si="15"/>
        <v>6.8100000000000005</v>
      </c>
      <c r="Y80" s="52">
        <f t="shared" si="15"/>
        <v>6.8100000000000005</v>
      </c>
      <c r="Z80" s="52">
        <f t="shared" si="15"/>
        <v>6.8100000000000005</v>
      </c>
      <c r="AA80" s="52">
        <f t="shared" si="15"/>
        <v>6.8100000000000005</v>
      </c>
      <c r="AB80" s="52">
        <f t="shared" si="15"/>
        <v>6.8100000000000005</v>
      </c>
      <c r="AC80" s="91"/>
      <c r="AD80" s="104"/>
      <c r="AE80" s="15"/>
      <c r="AF80" s="15"/>
      <c r="AG80" s="16"/>
      <c r="AH80" s="16"/>
      <c r="AI80" s="17"/>
      <c r="AJ80" s="17"/>
      <c r="AK80" s="17"/>
      <c r="AL80" s="17"/>
      <c r="AM80" s="17"/>
      <c r="AN80" s="17"/>
      <c r="AO80" s="17"/>
      <c r="AP80" s="17"/>
      <c r="AQ80" s="17"/>
      <c r="AR80" s="17"/>
    </row>
    <row r="81" spans="1:44" s="2" customFormat="1" ht="36" x14ac:dyDescent="0.3">
      <c r="A81" s="74"/>
      <c r="B81" s="74"/>
      <c r="C81" s="74"/>
      <c r="D81" s="74"/>
      <c r="E81" s="74"/>
      <c r="F81" s="74"/>
      <c r="G81" s="48"/>
      <c r="H81" s="48"/>
      <c r="I81" s="49"/>
      <c r="J81" s="48"/>
      <c r="K81" s="48"/>
      <c r="L81" s="48"/>
      <c r="M81" s="48"/>
      <c r="N81" s="48"/>
      <c r="O81" s="48"/>
      <c r="P81" s="71" t="s">
        <v>108</v>
      </c>
      <c r="Q81" s="51" t="s">
        <v>1</v>
      </c>
      <c r="R81" s="52"/>
      <c r="S81" s="52"/>
      <c r="T81" s="52">
        <f t="shared" ref="T81:AB81" si="16">T86+T91</f>
        <v>8.69</v>
      </c>
      <c r="U81" s="52">
        <f t="shared" si="16"/>
        <v>8.69</v>
      </c>
      <c r="V81" s="52">
        <f t="shared" si="16"/>
        <v>8.69</v>
      </c>
      <c r="W81" s="52">
        <f t="shared" si="16"/>
        <v>8.69</v>
      </c>
      <c r="X81" s="52">
        <f t="shared" si="16"/>
        <v>8.69</v>
      </c>
      <c r="Y81" s="52">
        <f t="shared" si="16"/>
        <v>8.69</v>
      </c>
      <c r="Z81" s="52">
        <f t="shared" si="16"/>
        <v>8.69</v>
      </c>
      <c r="AA81" s="52">
        <f t="shared" si="16"/>
        <v>8.69</v>
      </c>
      <c r="AB81" s="52">
        <f t="shared" si="16"/>
        <v>8.69</v>
      </c>
      <c r="AC81" s="91"/>
      <c r="AD81" s="108"/>
      <c r="AE81" s="15"/>
      <c r="AF81" s="15"/>
      <c r="AG81" s="16"/>
      <c r="AH81" s="16"/>
      <c r="AI81" s="17"/>
      <c r="AJ81" s="17"/>
      <c r="AK81" s="17"/>
      <c r="AL81" s="17"/>
      <c r="AM81" s="17"/>
      <c r="AN81" s="17"/>
      <c r="AO81" s="17"/>
      <c r="AP81" s="17"/>
      <c r="AQ81" s="17"/>
      <c r="AR81" s="17"/>
    </row>
    <row r="82" spans="1:44" s="63" customFormat="1" ht="36" x14ac:dyDescent="0.3">
      <c r="A82" s="46" t="s">
        <v>29</v>
      </c>
      <c r="B82" s="46" t="s">
        <v>35</v>
      </c>
      <c r="C82" s="46" t="s">
        <v>36</v>
      </c>
      <c r="D82" s="46" t="s">
        <v>33</v>
      </c>
      <c r="E82" s="46" t="s">
        <v>29</v>
      </c>
      <c r="F82" s="46" t="s">
        <v>30</v>
      </c>
      <c r="G82" s="46" t="s">
        <v>38</v>
      </c>
      <c r="H82" s="46" t="s">
        <v>45</v>
      </c>
      <c r="I82" s="46" t="s">
        <v>46</v>
      </c>
      <c r="J82" s="46" t="s">
        <v>46</v>
      </c>
      <c r="K82" s="46" t="s">
        <v>29</v>
      </c>
      <c r="L82" s="46" t="s">
        <v>30</v>
      </c>
      <c r="M82" s="46" t="s">
        <v>31</v>
      </c>
      <c r="N82" s="46" t="s">
        <v>61</v>
      </c>
      <c r="O82" s="46" t="s">
        <v>41</v>
      </c>
      <c r="P82" s="64" t="s">
        <v>109</v>
      </c>
      <c r="Q82" s="47" t="s">
        <v>83</v>
      </c>
      <c r="R82" s="54"/>
      <c r="S82" s="54">
        <f>41391.3+4655.7</f>
        <v>46047</v>
      </c>
      <c r="T82" s="54">
        <v>60000</v>
      </c>
      <c r="U82" s="54">
        <v>60000</v>
      </c>
      <c r="V82" s="54">
        <v>200000</v>
      </c>
      <c r="W82" s="54">
        <v>200000</v>
      </c>
      <c r="X82" s="54">
        <v>200000</v>
      </c>
      <c r="Y82" s="54">
        <v>200000</v>
      </c>
      <c r="Z82" s="54">
        <v>200000</v>
      </c>
      <c r="AA82" s="54">
        <v>200000</v>
      </c>
      <c r="AB82" s="54">
        <v>200000</v>
      </c>
      <c r="AC82" s="91"/>
      <c r="AD82" s="103"/>
      <c r="AE82" s="60"/>
      <c r="AF82" s="60"/>
      <c r="AG82" s="61"/>
      <c r="AH82" s="61"/>
      <c r="AI82" s="62"/>
      <c r="AJ82" s="62"/>
      <c r="AK82" s="62"/>
      <c r="AL82" s="62"/>
      <c r="AM82" s="62"/>
      <c r="AN82" s="62"/>
      <c r="AO82" s="62"/>
      <c r="AP82" s="62"/>
      <c r="AQ82" s="62"/>
      <c r="AR82" s="62"/>
    </row>
    <row r="83" spans="1:44" ht="36" x14ac:dyDescent="0.3">
      <c r="A83" s="74"/>
      <c r="B83" s="74"/>
      <c r="C83" s="74"/>
      <c r="D83" s="74"/>
      <c r="E83" s="74"/>
      <c r="F83" s="74"/>
      <c r="G83" s="48"/>
      <c r="H83" s="48"/>
      <c r="I83" s="49"/>
      <c r="J83" s="48"/>
      <c r="K83" s="48"/>
      <c r="L83" s="48"/>
      <c r="M83" s="48"/>
      <c r="N83" s="48"/>
      <c r="O83" s="48"/>
      <c r="P83" s="50" t="s">
        <v>104</v>
      </c>
      <c r="Q83" s="51" t="s">
        <v>81</v>
      </c>
      <c r="R83" s="45"/>
      <c r="S83" s="45">
        <v>1</v>
      </c>
      <c r="T83" s="45">
        <v>3</v>
      </c>
      <c r="U83" s="45">
        <v>3</v>
      </c>
      <c r="V83" s="45">
        <v>3</v>
      </c>
      <c r="W83" s="45">
        <v>3</v>
      </c>
      <c r="X83" s="45">
        <v>3</v>
      </c>
      <c r="Y83" s="45">
        <v>3</v>
      </c>
      <c r="Z83" s="45">
        <v>3</v>
      </c>
      <c r="AA83" s="45">
        <v>3</v>
      </c>
      <c r="AB83" s="45">
        <v>3</v>
      </c>
      <c r="AC83" s="156"/>
      <c r="AD83" s="103"/>
    </row>
    <row r="84" spans="1:44" s="1" customFormat="1" ht="36" x14ac:dyDescent="0.3">
      <c r="A84" s="73"/>
      <c r="B84" s="73"/>
      <c r="C84" s="73"/>
      <c r="D84" s="73"/>
      <c r="E84" s="73"/>
      <c r="F84" s="73"/>
      <c r="G84" s="49"/>
      <c r="H84" s="49"/>
      <c r="I84" s="49"/>
      <c r="J84" s="49"/>
      <c r="K84" s="49"/>
      <c r="L84" s="49"/>
      <c r="M84" s="49"/>
      <c r="N84" s="49"/>
      <c r="O84" s="49"/>
      <c r="P84" s="71" t="s">
        <v>110</v>
      </c>
      <c r="Q84" s="51" t="s">
        <v>82</v>
      </c>
      <c r="R84" s="53"/>
      <c r="S84" s="53"/>
      <c r="T84" s="53">
        <v>1</v>
      </c>
      <c r="U84" s="53">
        <v>1</v>
      </c>
      <c r="V84" s="53">
        <v>1</v>
      </c>
      <c r="W84" s="53">
        <v>1</v>
      </c>
      <c r="X84" s="53">
        <v>1</v>
      </c>
      <c r="Y84" s="53">
        <v>1</v>
      </c>
      <c r="Z84" s="53">
        <v>1</v>
      </c>
      <c r="AA84" s="53">
        <v>1</v>
      </c>
      <c r="AB84" s="53">
        <v>1</v>
      </c>
      <c r="AC84" s="91"/>
      <c r="AD84" s="103"/>
      <c r="AE84" s="8"/>
      <c r="AF84" s="8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 ht="36" x14ac:dyDescent="0.3">
      <c r="A85" s="31"/>
      <c r="B85" s="31"/>
      <c r="C85" s="31"/>
      <c r="D85" s="31"/>
      <c r="E85" s="31"/>
      <c r="F85" s="31"/>
      <c r="G85" s="44"/>
      <c r="H85" s="44"/>
      <c r="I85" s="44"/>
      <c r="J85" s="44"/>
      <c r="K85" s="44"/>
      <c r="L85" s="44"/>
      <c r="M85" s="44"/>
      <c r="N85" s="44"/>
      <c r="O85" s="44"/>
      <c r="P85" s="71" t="s">
        <v>111</v>
      </c>
      <c r="Q85" s="51" t="s">
        <v>82</v>
      </c>
      <c r="R85" s="52"/>
      <c r="S85" s="52">
        <f>(2629.5+3132.9+1883.6)/1000</f>
        <v>7.6459999999999999</v>
      </c>
      <c r="T85" s="52">
        <v>5.25</v>
      </c>
      <c r="U85" s="52">
        <v>5.25</v>
      </c>
      <c r="V85" s="52">
        <v>5.25</v>
      </c>
      <c r="W85" s="52">
        <v>5.25</v>
      </c>
      <c r="X85" s="52">
        <v>5.25</v>
      </c>
      <c r="Y85" s="52">
        <v>5.25</v>
      </c>
      <c r="Z85" s="52">
        <v>5.25</v>
      </c>
      <c r="AA85" s="52">
        <v>5.25</v>
      </c>
      <c r="AB85" s="52">
        <v>5.25</v>
      </c>
      <c r="AC85" s="91"/>
    </row>
    <row r="86" spans="1:44" ht="36" x14ac:dyDescent="0.3">
      <c r="A86" s="31"/>
      <c r="B86" s="31"/>
      <c r="C86" s="31"/>
      <c r="D86" s="31"/>
      <c r="E86" s="31"/>
      <c r="F86" s="31"/>
      <c r="G86" s="44"/>
      <c r="H86" s="44"/>
      <c r="I86" s="44"/>
      <c r="J86" s="44"/>
      <c r="K86" s="44"/>
      <c r="L86" s="44"/>
      <c r="M86" s="44"/>
      <c r="N86" s="44"/>
      <c r="O86" s="44"/>
      <c r="P86" s="71" t="s">
        <v>112</v>
      </c>
      <c r="Q86" s="51" t="s">
        <v>1</v>
      </c>
      <c r="R86" s="52"/>
      <c r="S86" s="134"/>
      <c r="T86" s="52">
        <v>3.19</v>
      </c>
      <c r="U86" s="52">
        <v>3.19</v>
      </c>
      <c r="V86" s="52">
        <v>3.19</v>
      </c>
      <c r="W86" s="52">
        <v>3.19</v>
      </c>
      <c r="X86" s="52">
        <v>3.19</v>
      </c>
      <c r="Y86" s="52">
        <v>3.19</v>
      </c>
      <c r="Z86" s="52">
        <v>3.19</v>
      </c>
      <c r="AA86" s="52">
        <v>3.19</v>
      </c>
      <c r="AB86" s="52">
        <v>3.19</v>
      </c>
      <c r="AC86" s="91"/>
    </row>
    <row r="87" spans="1:44" s="63" customFormat="1" ht="36" x14ac:dyDescent="0.3">
      <c r="A87" s="46" t="s">
        <v>29</v>
      </c>
      <c r="B87" s="46" t="s">
        <v>35</v>
      </c>
      <c r="C87" s="46" t="s">
        <v>36</v>
      </c>
      <c r="D87" s="46" t="s">
        <v>33</v>
      </c>
      <c r="E87" s="46" t="s">
        <v>29</v>
      </c>
      <c r="F87" s="46" t="s">
        <v>30</v>
      </c>
      <c r="G87" s="46" t="s">
        <v>38</v>
      </c>
      <c r="H87" s="46" t="s">
        <v>45</v>
      </c>
      <c r="I87" s="46" t="s">
        <v>46</v>
      </c>
      <c r="J87" s="46" t="s">
        <v>47</v>
      </c>
      <c r="K87" s="46" t="s">
        <v>29</v>
      </c>
      <c r="L87" s="46" t="s">
        <v>30</v>
      </c>
      <c r="M87" s="46" t="s">
        <v>31</v>
      </c>
      <c r="N87" s="46" t="s">
        <v>61</v>
      </c>
      <c r="O87" s="46" t="s">
        <v>41</v>
      </c>
      <c r="P87" s="64" t="s">
        <v>113</v>
      </c>
      <c r="Q87" s="47" t="s">
        <v>83</v>
      </c>
      <c r="R87" s="54">
        <v>7728.2</v>
      </c>
      <c r="S87" s="168"/>
      <c r="T87" s="54">
        <f>120000-38997.8</f>
        <v>81002.2</v>
      </c>
      <c r="U87" s="54">
        <f>120000-39115.1</f>
        <v>80884.899999999994</v>
      </c>
      <c r="V87" s="54">
        <v>300000</v>
      </c>
      <c r="W87" s="54">
        <v>300000</v>
      </c>
      <c r="X87" s="54">
        <v>300000</v>
      </c>
      <c r="Y87" s="54">
        <v>300000</v>
      </c>
      <c r="Z87" s="54">
        <v>300000</v>
      </c>
      <c r="AA87" s="54">
        <v>300000</v>
      </c>
      <c r="AB87" s="54">
        <v>300000</v>
      </c>
      <c r="AC87" s="91"/>
      <c r="AD87" s="103"/>
      <c r="AE87" s="22"/>
      <c r="AF87" s="60"/>
      <c r="AG87" s="61"/>
      <c r="AH87" s="61"/>
      <c r="AI87" s="62"/>
      <c r="AJ87" s="62"/>
      <c r="AK87" s="62"/>
      <c r="AL87" s="62"/>
      <c r="AM87" s="62"/>
      <c r="AN87" s="62"/>
      <c r="AO87" s="62"/>
      <c r="AP87" s="62"/>
      <c r="AQ87" s="62"/>
      <c r="AR87" s="62"/>
    </row>
    <row r="88" spans="1:44" ht="36" x14ac:dyDescent="0.3">
      <c r="A88" s="74"/>
      <c r="B88" s="74"/>
      <c r="C88" s="74"/>
      <c r="D88" s="74"/>
      <c r="E88" s="74"/>
      <c r="F88" s="74"/>
      <c r="G88" s="48"/>
      <c r="H88" s="48"/>
      <c r="I88" s="49"/>
      <c r="J88" s="48"/>
      <c r="K88" s="48"/>
      <c r="L88" s="48"/>
      <c r="M88" s="48"/>
      <c r="N88" s="48"/>
      <c r="O88" s="48"/>
      <c r="P88" s="50" t="s">
        <v>104</v>
      </c>
      <c r="Q88" s="51" t="s">
        <v>81</v>
      </c>
      <c r="R88" s="45">
        <v>6</v>
      </c>
      <c r="S88" s="167"/>
      <c r="T88" s="45">
        <v>3</v>
      </c>
      <c r="U88" s="45">
        <v>3</v>
      </c>
      <c r="V88" s="45">
        <v>3</v>
      </c>
      <c r="W88" s="45">
        <v>3</v>
      </c>
      <c r="X88" s="45">
        <v>3</v>
      </c>
      <c r="Y88" s="45">
        <v>3</v>
      </c>
      <c r="Z88" s="45">
        <v>3</v>
      </c>
      <c r="AA88" s="45">
        <v>3</v>
      </c>
      <c r="AB88" s="45">
        <v>3</v>
      </c>
      <c r="AC88" s="156"/>
      <c r="AD88" s="103"/>
    </row>
    <row r="89" spans="1:44" ht="36" x14ac:dyDescent="0.3">
      <c r="A89" s="31"/>
      <c r="B89" s="31"/>
      <c r="C89" s="31"/>
      <c r="D89" s="31"/>
      <c r="E89" s="31"/>
      <c r="F89" s="31"/>
      <c r="G89" s="44"/>
      <c r="H89" s="44"/>
      <c r="I89" s="44"/>
      <c r="J89" s="44"/>
      <c r="K89" s="44"/>
      <c r="L89" s="44"/>
      <c r="M89" s="44"/>
      <c r="N89" s="44"/>
      <c r="O89" s="44"/>
      <c r="P89" s="71" t="s">
        <v>114</v>
      </c>
      <c r="Q89" s="51" t="s">
        <v>82</v>
      </c>
      <c r="R89" s="52"/>
      <c r="S89" s="134"/>
      <c r="T89" s="52">
        <v>10.5</v>
      </c>
      <c r="U89" s="52">
        <v>10.5</v>
      </c>
      <c r="V89" s="52">
        <v>10.5</v>
      </c>
      <c r="W89" s="52">
        <v>10.5</v>
      </c>
      <c r="X89" s="52">
        <v>10.5</v>
      </c>
      <c r="Y89" s="52">
        <v>10.5</v>
      </c>
      <c r="Z89" s="52">
        <v>10.5</v>
      </c>
      <c r="AA89" s="52">
        <v>10.5</v>
      </c>
      <c r="AB89" s="52">
        <v>10.5</v>
      </c>
      <c r="AC89" s="91"/>
    </row>
    <row r="90" spans="1:44" ht="36" x14ac:dyDescent="0.3">
      <c r="A90" s="31"/>
      <c r="B90" s="31"/>
      <c r="C90" s="31"/>
      <c r="D90" s="31"/>
      <c r="E90" s="31"/>
      <c r="F90" s="31"/>
      <c r="G90" s="44"/>
      <c r="H90" s="44"/>
      <c r="I90" s="44"/>
      <c r="J90" s="44"/>
      <c r="K90" s="44"/>
      <c r="L90" s="44"/>
      <c r="M90" s="44"/>
      <c r="N90" s="44"/>
      <c r="O90" s="44"/>
      <c r="P90" s="71" t="s">
        <v>115</v>
      </c>
      <c r="Q90" s="51" t="s">
        <v>82</v>
      </c>
      <c r="R90" s="52">
        <v>2.7330000000000001</v>
      </c>
      <c r="S90" s="134"/>
      <c r="T90" s="52">
        <v>1.56</v>
      </c>
      <c r="U90" s="52">
        <v>1.56</v>
      </c>
      <c r="V90" s="52">
        <v>1.56</v>
      </c>
      <c r="W90" s="52">
        <v>1.56</v>
      </c>
      <c r="X90" s="52">
        <v>1.56</v>
      </c>
      <c r="Y90" s="52">
        <v>1.56</v>
      </c>
      <c r="Z90" s="52">
        <v>1.56</v>
      </c>
      <c r="AA90" s="52">
        <v>1.56</v>
      </c>
      <c r="AB90" s="52">
        <v>1.56</v>
      </c>
      <c r="AC90" s="91"/>
    </row>
    <row r="91" spans="1:44" s="1" customFormat="1" ht="36" x14ac:dyDescent="0.3">
      <c r="A91" s="31"/>
      <c r="B91" s="31"/>
      <c r="C91" s="31"/>
      <c r="D91" s="31"/>
      <c r="E91" s="31"/>
      <c r="F91" s="31"/>
      <c r="G91" s="44"/>
      <c r="H91" s="44"/>
      <c r="I91" s="44"/>
      <c r="J91" s="44"/>
      <c r="K91" s="44"/>
      <c r="L91" s="44"/>
      <c r="M91" s="44"/>
      <c r="N91" s="44"/>
      <c r="O91" s="44"/>
      <c r="P91" s="71" t="s">
        <v>116</v>
      </c>
      <c r="Q91" s="51" t="s">
        <v>1</v>
      </c>
      <c r="R91" s="52"/>
      <c r="S91" s="134"/>
      <c r="T91" s="52">
        <v>5.5</v>
      </c>
      <c r="U91" s="52">
        <v>5.5</v>
      </c>
      <c r="V91" s="52">
        <v>5.5</v>
      </c>
      <c r="W91" s="52">
        <v>5.5</v>
      </c>
      <c r="X91" s="52">
        <v>5.5</v>
      </c>
      <c r="Y91" s="52">
        <v>5.5</v>
      </c>
      <c r="Z91" s="52">
        <v>5.5</v>
      </c>
      <c r="AA91" s="52">
        <v>5.5</v>
      </c>
      <c r="AB91" s="52">
        <v>5.5</v>
      </c>
      <c r="AC91" s="91"/>
      <c r="AD91" s="99"/>
      <c r="AE91" s="8"/>
      <c r="AF91" s="8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spans="1:44" s="63" customFormat="1" ht="34.799999999999997" x14ac:dyDescent="0.3">
      <c r="A92" s="55" t="s">
        <v>29</v>
      </c>
      <c r="B92" s="55" t="s">
        <v>35</v>
      </c>
      <c r="C92" s="55"/>
      <c r="D92" s="55" t="s">
        <v>33</v>
      </c>
      <c r="E92" s="55" t="s">
        <v>29</v>
      </c>
      <c r="F92" s="55" t="s">
        <v>31</v>
      </c>
      <c r="G92" s="55"/>
      <c r="H92" s="55"/>
      <c r="I92" s="55"/>
      <c r="J92" s="55"/>
      <c r="K92" s="55"/>
      <c r="L92" s="55"/>
      <c r="M92" s="55"/>
      <c r="N92" s="55" t="s">
        <v>76</v>
      </c>
      <c r="O92" s="55" t="s">
        <v>41</v>
      </c>
      <c r="P92" s="56" t="s">
        <v>117</v>
      </c>
      <c r="Q92" s="57" t="s">
        <v>83</v>
      </c>
      <c r="R92" s="58">
        <f t="shared" ref="R92" si="17">R94+R99+R102+R120+R116+R118</f>
        <v>932688.40000000014</v>
      </c>
      <c r="S92" s="58">
        <f>S94+S99+S102+S120+S116+S118+S122</f>
        <v>876917.10000000009</v>
      </c>
      <c r="T92" s="58">
        <f>T94+T99+T102+T116+T118+T120+T122</f>
        <v>985618.3</v>
      </c>
      <c r="U92" s="58">
        <f t="shared" ref="U92:AB92" si="18">U94+U99+U102+U120+U116+U118+U122</f>
        <v>985618.3</v>
      </c>
      <c r="V92" s="58">
        <f t="shared" si="18"/>
        <v>1081131.8</v>
      </c>
      <c r="W92" s="58">
        <f t="shared" si="18"/>
        <v>1081131.8</v>
      </c>
      <c r="X92" s="58">
        <f t="shared" si="18"/>
        <v>1081131.8</v>
      </c>
      <c r="Y92" s="58">
        <f t="shared" si="18"/>
        <v>1081131.8</v>
      </c>
      <c r="Z92" s="58">
        <f t="shared" si="18"/>
        <v>1081131.8</v>
      </c>
      <c r="AA92" s="58">
        <f t="shared" si="18"/>
        <v>1081131.8</v>
      </c>
      <c r="AB92" s="58">
        <f t="shared" si="18"/>
        <v>1081131.8</v>
      </c>
      <c r="AC92" s="91"/>
      <c r="AD92" s="109"/>
      <c r="AE92" s="60"/>
      <c r="AF92" s="60"/>
      <c r="AG92" s="61"/>
      <c r="AH92" s="61"/>
      <c r="AI92" s="62"/>
      <c r="AJ92" s="62"/>
      <c r="AK92" s="62"/>
      <c r="AL92" s="62"/>
      <c r="AM92" s="62"/>
      <c r="AN92" s="62"/>
      <c r="AO92" s="62"/>
      <c r="AP92" s="62"/>
      <c r="AQ92" s="62"/>
      <c r="AR92" s="62"/>
    </row>
    <row r="93" spans="1:44" ht="36" x14ac:dyDescent="0.3">
      <c r="A93" s="32"/>
      <c r="B93" s="32"/>
      <c r="C93" s="32"/>
      <c r="D93" s="32"/>
      <c r="E93" s="32"/>
      <c r="F93" s="32"/>
      <c r="G93" s="79"/>
      <c r="H93" s="79"/>
      <c r="I93" s="44"/>
      <c r="J93" s="79"/>
      <c r="K93" s="79"/>
      <c r="L93" s="79"/>
      <c r="M93" s="79"/>
      <c r="N93" s="79"/>
      <c r="O93" s="79"/>
      <c r="P93" s="50" t="s">
        <v>118</v>
      </c>
      <c r="Q93" s="51" t="s">
        <v>81</v>
      </c>
      <c r="R93" s="45">
        <v>1056</v>
      </c>
      <c r="S93" s="45">
        <v>1051</v>
      </c>
      <c r="T93" s="45">
        <v>1051</v>
      </c>
      <c r="U93" s="45">
        <v>1051</v>
      </c>
      <c r="V93" s="45">
        <v>1051</v>
      </c>
      <c r="W93" s="45">
        <v>1051</v>
      </c>
      <c r="X93" s="45">
        <v>1051</v>
      </c>
      <c r="Y93" s="45">
        <v>1051</v>
      </c>
      <c r="Z93" s="45">
        <v>1051</v>
      </c>
      <c r="AA93" s="45">
        <v>1051</v>
      </c>
      <c r="AB93" s="45">
        <v>1051</v>
      </c>
      <c r="AC93" s="156"/>
    </row>
    <row r="94" spans="1:44" s="63" customFormat="1" ht="36" x14ac:dyDescent="0.3">
      <c r="A94" s="46" t="s">
        <v>29</v>
      </c>
      <c r="B94" s="46" t="s">
        <v>35</v>
      </c>
      <c r="C94" s="46" t="s">
        <v>36</v>
      </c>
      <c r="D94" s="46" t="s">
        <v>33</v>
      </c>
      <c r="E94" s="46" t="s">
        <v>29</v>
      </c>
      <c r="F94" s="46" t="s">
        <v>31</v>
      </c>
      <c r="G94" s="46" t="s">
        <v>38</v>
      </c>
      <c r="H94" s="46" t="s">
        <v>45</v>
      </c>
      <c r="I94" s="46" t="s">
        <v>48</v>
      </c>
      <c r="J94" s="46" t="s">
        <v>46</v>
      </c>
      <c r="K94" s="46" t="s">
        <v>29</v>
      </c>
      <c r="L94" s="46" t="s">
        <v>30</v>
      </c>
      <c r="M94" s="46" t="s">
        <v>31</v>
      </c>
      <c r="N94" s="46" t="s">
        <v>64</v>
      </c>
      <c r="O94" s="46" t="s">
        <v>41</v>
      </c>
      <c r="P94" s="64" t="s">
        <v>119</v>
      </c>
      <c r="Q94" s="47" t="s">
        <v>83</v>
      </c>
      <c r="R94" s="54">
        <v>769272.7</v>
      </c>
      <c r="S94" s="54">
        <f>9394.6+21972.7+7002+39631.5+610000</f>
        <v>688000.8</v>
      </c>
      <c r="T94" s="54">
        <v>787418.3</v>
      </c>
      <c r="U94" s="54">
        <v>787418.3</v>
      </c>
      <c r="V94" s="54">
        <f>108131+770287.4-12000+38699.9+19513.5-65000</f>
        <v>859631.8</v>
      </c>
      <c r="W94" s="54">
        <f t="shared" ref="W94:AB94" si="19">108131+770287.4-12000+38699.9+19513.5-65000</f>
        <v>859631.8</v>
      </c>
      <c r="X94" s="54">
        <f t="shared" si="19"/>
        <v>859631.8</v>
      </c>
      <c r="Y94" s="54">
        <f t="shared" si="19"/>
        <v>859631.8</v>
      </c>
      <c r="Z94" s="54">
        <f t="shared" si="19"/>
        <v>859631.8</v>
      </c>
      <c r="AA94" s="54">
        <f t="shared" si="19"/>
        <v>859631.8</v>
      </c>
      <c r="AB94" s="54">
        <f t="shared" si="19"/>
        <v>859631.8</v>
      </c>
      <c r="AC94" s="91"/>
      <c r="AD94" s="103"/>
      <c r="AE94" s="60"/>
      <c r="AF94" s="60"/>
      <c r="AG94" s="61"/>
      <c r="AH94" s="61"/>
      <c r="AI94" s="62"/>
      <c r="AJ94" s="62"/>
      <c r="AK94" s="62"/>
      <c r="AL94" s="62"/>
      <c r="AM94" s="62"/>
      <c r="AN94" s="62"/>
      <c r="AO94" s="62"/>
      <c r="AP94" s="62"/>
      <c r="AQ94" s="62"/>
      <c r="AR94" s="62"/>
    </row>
    <row r="95" spans="1:44" ht="36" x14ac:dyDescent="0.3">
      <c r="A95" s="31"/>
      <c r="B95" s="31"/>
      <c r="C95" s="31"/>
      <c r="D95" s="31"/>
      <c r="E95" s="31"/>
      <c r="F95" s="31"/>
      <c r="G95" s="44"/>
      <c r="H95" s="44"/>
      <c r="I95" s="44"/>
      <c r="J95" s="44"/>
      <c r="K95" s="44"/>
      <c r="L95" s="44"/>
      <c r="M95" s="44"/>
      <c r="N95" s="44"/>
      <c r="O95" s="44"/>
      <c r="P95" s="71" t="s">
        <v>120</v>
      </c>
      <c r="Q95" s="51" t="s">
        <v>82</v>
      </c>
      <c r="R95" s="53">
        <v>7201.2</v>
      </c>
      <c r="S95" s="53">
        <v>7194.7</v>
      </c>
      <c r="T95" s="53">
        <v>7194.7</v>
      </c>
      <c r="U95" s="53">
        <v>7194.7</v>
      </c>
      <c r="V95" s="53">
        <v>7194.7</v>
      </c>
      <c r="W95" s="53">
        <v>7194.7</v>
      </c>
      <c r="X95" s="53">
        <v>7194.7</v>
      </c>
      <c r="Y95" s="53">
        <v>7194.7</v>
      </c>
      <c r="Z95" s="53">
        <v>7194.7</v>
      </c>
      <c r="AA95" s="53">
        <v>7194.7</v>
      </c>
      <c r="AB95" s="53">
        <v>7194.7</v>
      </c>
      <c r="AC95" s="91"/>
    </row>
    <row r="96" spans="1:44" ht="36" x14ac:dyDescent="0.3">
      <c r="A96" s="31"/>
      <c r="B96" s="31"/>
      <c r="C96" s="31"/>
      <c r="D96" s="31"/>
      <c r="E96" s="31"/>
      <c r="F96" s="31"/>
      <c r="G96" s="44"/>
      <c r="H96" s="44"/>
      <c r="I96" s="44"/>
      <c r="J96" s="44"/>
      <c r="K96" s="44"/>
      <c r="L96" s="44"/>
      <c r="M96" s="44"/>
      <c r="N96" s="44"/>
      <c r="O96" s="44"/>
      <c r="P96" s="71" t="s">
        <v>121</v>
      </c>
      <c r="Q96" s="51" t="s">
        <v>43</v>
      </c>
      <c r="R96" s="45">
        <v>3730</v>
      </c>
      <c r="S96" s="45">
        <v>2000</v>
      </c>
      <c r="T96" s="45">
        <v>2000</v>
      </c>
      <c r="U96" s="45">
        <v>2000</v>
      </c>
      <c r="V96" s="45">
        <v>2000</v>
      </c>
      <c r="W96" s="45">
        <v>2000</v>
      </c>
      <c r="X96" s="45">
        <v>2000</v>
      </c>
      <c r="Y96" s="45">
        <v>2000</v>
      </c>
      <c r="Z96" s="45">
        <v>2000</v>
      </c>
      <c r="AA96" s="45">
        <v>2000</v>
      </c>
      <c r="AB96" s="45">
        <v>2000</v>
      </c>
      <c r="AC96" s="156"/>
    </row>
    <row r="97" spans="1:44" ht="36" x14ac:dyDescent="0.3">
      <c r="A97" s="31"/>
      <c r="B97" s="31"/>
      <c r="C97" s="31"/>
      <c r="D97" s="31"/>
      <c r="E97" s="31"/>
      <c r="F97" s="31"/>
      <c r="G97" s="44"/>
      <c r="H97" s="44"/>
      <c r="I97" s="44"/>
      <c r="J97" s="44"/>
      <c r="K97" s="44"/>
      <c r="L97" s="44"/>
      <c r="M97" s="44"/>
      <c r="N97" s="44"/>
      <c r="O97" s="44"/>
      <c r="P97" s="82" t="s">
        <v>122</v>
      </c>
      <c r="Q97" s="51" t="s">
        <v>3</v>
      </c>
      <c r="R97" s="53">
        <v>73612.399999999994</v>
      </c>
      <c r="S97" s="53">
        <v>50000</v>
      </c>
      <c r="T97" s="53">
        <v>50000</v>
      </c>
      <c r="U97" s="53">
        <v>50000</v>
      </c>
      <c r="V97" s="53">
        <v>50000</v>
      </c>
      <c r="W97" s="53">
        <v>50000</v>
      </c>
      <c r="X97" s="53">
        <v>50000</v>
      </c>
      <c r="Y97" s="53">
        <v>50000</v>
      </c>
      <c r="Z97" s="53">
        <v>50000</v>
      </c>
      <c r="AA97" s="53">
        <v>50000</v>
      </c>
      <c r="AB97" s="53">
        <v>50000</v>
      </c>
      <c r="AC97" s="91"/>
    </row>
    <row r="98" spans="1:44" ht="36" x14ac:dyDescent="0.3">
      <c r="A98" s="31"/>
      <c r="B98" s="31"/>
      <c r="C98" s="31"/>
      <c r="D98" s="31"/>
      <c r="E98" s="31"/>
      <c r="F98" s="31"/>
      <c r="G98" s="44"/>
      <c r="H98" s="44"/>
      <c r="I98" s="44"/>
      <c r="J98" s="44"/>
      <c r="K98" s="44"/>
      <c r="L98" s="44"/>
      <c r="M98" s="44"/>
      <c r="N98" s="44"/>
      <c r="O98" s="44"/>
      <c r="P98" s="71" t="s">
        <v>123</v>
      </c>
      <c r="Q98" s="51" t="s">
        <v>1</v>
      </c>
      <c r="R98" s="53">
        <v>222.5</v>
      </c>
      <c r="S98" s="53">
        <v>222.5</v>
      </c>
      <c r="T98" s="53">
        <v>222.5</v>
      </c>
      <c r="U98" s="53">
        <v>222.5</v>
      </c>
      <c r="V98" s="53">
        <v>222.5</v>
      </c>
      <c r="W98" s="53">
        <v>222.5</v>
      </c>
      <c r="X98" s="53">
        <v>222.5</v>
      </c>
      <c r="Y98" s="53">
        <v>222.5</v>
      </c>
      <c r="Z98" s="53">
        <v>222.5</v>
      </c>
      <c r="AA98" s="53">
        <v>222.5</v>
      </c>
      <c r="AB98" s="53">
        <v>222.5</v>
      </c>
      <c r="AC98" s="91"/>
    </row>
    <row r="99" spans="1:44" s="63" customFormat="1" ht="36" x14ac:dyDescent="0.3">
      <c r="A99" s="46" t="s">
        <v>29</v>
      </c>
      <c r="B99" s="46" t="s">
        <v>35</v>
      </c>
      <c r="C99" s="46" t="s">
        <v>36</v>
      </c>
      <c r="D99" s="46" t="s">
        <v>33</v>
      </c>
      <c r="E99" s="46" t="s">
        <v>29</v>
      </c>
      <c r="F99" s="46" t="s">
        <v>31</v>
      </c>
      <c r="G99" s="46" t="s">
        <v>38</v>
      </c>
      <c r="H99" s="46" t="s">
        <v>45</v>
      </c>
      <c r="I99" s="46" t="s">
        <v>48</v>
      </c>
      <c r="J99" s="46" t="s">
        <v>47</v>
      </c>
      <c r="K99" s="46" t="s">
        <v>29</v>
      </c>
      <c r="L99" s="46" t="s">
        <v>30</v>
      </c>
      <c r="M99" s="46" t="s">
        <v>31</v>
      </c>
      <c r="N99" s="46" t="s">
        <v>64</v>
      </c>
      <c r="O99" s="46" t="s">
        <v>41</v>
      </c>
      <c r="P99" s="64" t="s">
        <v>124</v>
      </c>
      <c r="Q99" s="47" t="s">
        <v>83</v>
      </c>
      <c r="R99" s="54">
        <v>50476.800000000003</v>
      </c>
      <c r="S99" s="54">
        <f>36000+3063.1</f>
        <v>39063.1</v>
      </c>
      <c r="T99" s="54">
        <v>75000</v>
      </c>
      <c r="U99" s="54">
        <v>75000</v>
      </c>
      <c r="V99" s="54">
        <v>85000</v>
      </c>
      <c r="W99" s="54">
        <v>85000</v>
      </c>
      <c r="X99" s="54">
        <v>85000</v>
      </c>
      <c r="Y99" s="54">
        <v>85000</v>
      </c>
      <c r="Z99" s="54">
        <v>85000</v>
      </c>
      <c r="AA99" s="54">
        <v>85000</v>
      </c>
      <c r="AB99" s="54">
        <v>85000</v>
      </c>
      <c r="AC99" s="91"/>
      <c r="AD99" s="106"/>
      <c r="AE99" s="60"/>
      <c r="AF99" s="60"/>
      <c r="AG99" s="61"/>
      <c r="AH99" s="61"/>
      <c r="AI99" s="62"/>
      <c r="AJ99" s="62"/>
      <c r="AK99" s="62"/>
      <c r="AL99" s="62"/>
      <c r="AM99" s="62"/>
      <c r="AN99" s="62"/>
      <c r="AO99" s="62"/>
      <c r="AP99" s="62"/>
      <c r="AQ99" s="62"/>
      <c r="AR99" s="62"/>
    </row>
    <row r="100" spans="1:44" s="1" customFormat="1" ht="36" x14ac:dyDescent="0.3">
      <c r="A100" s="73"/>
      <c r="B100" s="73"/>
      <c r="C100" s="73"/>
      <c r="D100" s="73"/>
      <c r="E100" s="73"/>
      <c r="F100" s="73"/>
      <c r="G100" s="49"/>
      <c r="H100" s="49"/>
      <c r="I100" s="49"/>
      <c r="J100" s="49"/>
      <c r="K100" s="49"/>
      <c r="L100" s="49"/>
      <c r="M100" s="49"/>
      <c r="N100" s="49"/>
      <c r="O100" s="49"/>
      <c r="P100" s="71" t="s">
        <v>125</v>
      </c>
      <c r="Q100" s="51" t="s">
        <v>43</v>
      </c>
      <c r="R100" s="45">
        <v>225</v>
      </c>
      <c r="S100" s="45">
        <v>225</v>
      </c>
      <c r="T100" s="45">
        <v>225</v>
      </c>
      <c r="U100" s="45">
        <v>225</v>
      </c>
      <c r="V100" s="45">
        <v>225</v>
      </c>
      <c r="W100" s="45">
        <v>225</v>
      </c>
      <c r="X100" s="45">
        <v>225</v>
      </c>
      <c r="Y100" s="45">
        <v>225</v>
      </c>
      <c r="Z100" s="45">
        <v>225</v>
      </c>
      <c r="AA100" s="45">
        <v>225</v>
      </c>
      <c r="AB100" s="45">
        <v>225</v>
      </c>
      <c r="AC100" s="156"/>
      <c r="AD100" s="103"/>
      <c r="AE100" s="8"/>
      <c r="AF100" s="8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36" x14ac:dyDescent="0.3">
      <c r="A101" s="73"/>
      <c r="B101" s="73"/>
      <c r="C101" s="73"/>
      <c r="D101" s="73"/>
      <c r="E101" s="73"/>
      <c r="F101" s="73"/>
      <c r="G101" s="49"/>
      <c r="H101" s="49"/>
      <c r="I101" s="49"/>
      <c r="J101" s="49"/>
      <c r="K101" s="49"/>
      <c r="L101" s="49"/>
      <c r="M101" s="49"/>
      <c r="N101" s="49"/>
      <c r="O101" s="49"/>
      <c r="P101" s="71" t="s">
        <v>127</v>
      </c>
      <c r="Q101" s="51" t="s">
        <v>43</v>
      </c>
      <c r="R101" s="72">
        <v>5</v>
      </c>
      <c r="S101" s="170"/>
      <c r="T101" s="72">
        <v>3</v>
      </c>
      <c r="U101" s="72">
        <v>3</v>
      </c>
      <c r="V101" s="72">
        <v>3</v>
      </c>
      <c r="W101" s="72">
        <v>3</v>
      </c>
      <c r="X101" s="72">
        <v>3</v>
      </c>
      <c r="Y101" s="72">
        <v>3</v>
      </c>
      <c r="Z101" s="72">
        <v>3</v>
      </c>
      <c r="AA101" s="72">
        <v>3</v>
      </c>
      <c r="AB101" s="72">
        <v>3</v>
      </c>
      <c r="AC101" s="156"/>
      <c r="AD101" s="103"/>
    </row>
    <row r="102" spans="1:44" s="63" customFormat="1" ht="36" x14ac:dyDescent="0.3">
      <c r="A102" s="46" t="s">
        <v>29</v>
      </c>
      <c r="B102" s="46" t="s">
        <v>35</v>
      </c>
      <c r="C102" s="46" t="s">
        <v>36</v>
      </c>
      <c r="D102" s="46" t="s">
        <v>33</v>
      </c>
      <c r="E102" s="46" t="s">
        <v>29</v>
      </c>
      <c r="F102" s="46" t="s">
        <v>31</v>
      </c>
      <c r="G102" s="46" t="s">
        <v>38</v>
      </c>
      <c r="H102" s="46" t="s">
        <v>45</v>
      </c>
      <c r="I102" s="46" t="s">
        <v>48</v>
      </c>
      <c r="J102" s="46" t="s">
        <v>48</v>
      </c>
      <c r="K102" s="46"/>
      <c r="L102" s="46"/>
      <c r="M102" s="46"/>
      <c r="N102" s="46" t="s">
        <v>64</v>
      </c>
      <c r="O102" s="46" t="s">
        <v>41</v>
      </c>
      <c r="P102" s="39" t="s">
        <v>126</v>
      </c>
      <c r="Q102" s="47" t="s">
        <v>83</v>
      </c>
      <c r="R102" s="54">
        <f>R104+R108+R112</f>
        <v>218.3</v>
      </c>
      <c r="S102" s="54">
        <f t="shared" ref="S102:AB102" si="20">S104+S108+S112</f>
        <v>800</v>
      </c>
      <c r="T102" s="54">
        <f t="shared" si="20"/>
        <v>1200</v>
      </c>
      <c r="U102" s="54">
        <f t="shared" si="20"/>
        <v>1500</v>
      </c>
      <c r="V102" s="54">
        <f t="shared" si="20"/>
        <v>1500</v>
      </c>
      <c r="W102" s="54">
        <f t="shared" si="20"/>
        <v>1500</v>
      </c>
      <c r="X102" s="54">
        <f t="shared" si="20"/>
        <v>1500</v>
      </c>
      <c r="Y102" s="54">
        <f t="shared" si="20"/>
        <v>1500</v>
      </c>
      <c r="Z102" s="54">
        <f t="shared" si="20"/>
        <v>1500</v>
      </c>
      <c r="AA102" s="54">
        <f t="shared" si="20"/>
        <v>1500</v>
      </c>
      <c r="AB102" s="54">
        <f t="shared" si="20"/>
        <v>1500</v>
      </c>
      <c r="AC102" s="91"/>
      <c r="AD102" s="110"/>
      <c r="AE102" s="60"/>
      <c r="AF102" s="60"/>
      <c r="AG102" s="61"/>
      <c r="AH102" s="61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</row>
    <row r="103" spans="1:44" ht="36" x14ac:dyDescent="0.3">
      <c r="A103" s="73"/>
      <c r="B103" s="73"/>
      <c r="C103" s="73"/>
      <c r="D103" s="73"/>
      <c r="E103" s="73"/>
      <c r="F103" s="73"/>
      <c r="G103" s="49"/>
      <c r="H103" s="49"/>
      <c r="I103" s="49"/>
      <c r="J103" s="49"/>
      <c r="K103" s="49"/>
      <c r="L103" s="49"/>
      <c r="M103" s="49"/>
      <c r="N103" s="49"/>
      <c r="O103" s="49"/>
      <c r="P103" s="71" t="s">
        <v>128</v>
      </c>
      <c r="Q103" s="51" t="s">
        <v>4</v>
      </c>
      <c r="R103" s="53">
        <f>R105+R109+R113</f>
        <v>459</v>
      </c>
      <c r="S103" s="53">
        <f t="shared" ref="S103:AB103" si="21">S105+S109+S113</f>
        <v>699.6</v>
      </c>
      <c r="T103" s="53">
        <f t="shared" si="21"/>
        <v>530</v>
      </c>
      <c r="U103" s="53">
        <f t="shared" si="21"/>
        <v>530</v>
      </c>
      <c r="V103" s="53">
        <f t="shared" si="21"/>
        <v>530</v>
      </c>
      <c r="W103" s="53">
        <f t="shared" si="21"/>
        <v>530</v>
      </c>
      <c r="X103" s="53">
        <f t="shared" si="21"/>
        <v>530</v>
      </c>
      <c r="Y103" s="53">
        <f t="shared" si="21"/>
        <v>530</v>
      </c>
      <c r="Z103" s="53">
        <f t="shared" si="21"/>
        <v>530</v>
      </c>
      <c r="AA103" s="53">
        <f t="shared" si="21"/>
        <v>530</v>
      </c>
      <c r="AB103" s="53">
        <f t="shared" si="21"/>
        <v>530</v>
      </c>
      <c r="AC103" s="91"/>
      <c r="AD103" s="103"/>
    </row>
    <row r="104" spans="1:44" s="63" customFormat="1" ht="36" x14ac:dyDescent="0.3">
      <c r="A104" s="46" t="s">
        <v>29</v>
      </c>
      <c r="B104" s="46" t="s">
        <v>35</v>
      </c>
      <c r="C104" s="46" t="s">
        <v>36</v>
      </c>
      <c r="D104" s="46" t="s">
        <v>33</v>
      </c>
      <c r="E104" s="46" t="s">
        <v>29</v>
      </c>
      <c r="F104" s="46" t="s">
        <v>31</v>
      </c>
      <c r="G104" s="46" t="s">
        <v>38</v>
      </c>
      <c r="H104" s="46" t="s">
        <v>45</v>
      </c>
      <c r="I104" s="46" t="s">
        <v>48</v>
      </c>
      <c r="J104" s="46" t="s">
        <v>48</v>
      </c>
      <c r="K104" s="46" t="s">
        <v>29</v>
      </c>
      <c r="L104" s="46" t="s">
        <v>29</v>
      </c>
      <c r="M104" s="46" t="s">
        <v>32</v>
      </c>
      <c r="N104" s="46" t="s">
        <v>64</v>
      </c>
      <c r="O104" s="46" t="s">
        <v>41</v>
      </c>
      <c r="P104" s="136" t="s">
        <v>129</v>
      </c>
      <c r="Q104" s="47" t="s">
        <v>83</v>
      </c>
      <c r="R104" s="54"/>
      <c r="S104" s="54">
        <v>350</v>
      </c>
      <c r="T104" s="54">
        <v>500</v>
      </c>
      <c r="U104" s="54">
        <v>650</v>
      </c>
      <c r="V104" s="54">
        <v>650</v>
      </c>
      <c r="W104" s="54">
        <v>650</v>
      </c>
      <c r="X104" s="54">
        <v>650</v>
      </c>
      <c r="Y104" s="54">
        <v>650</v>
      </c>
      <c r="Z104" s="54">
        <v>650</v>
      </c>
      <c r="AA104" s="54">
        <v>650</v>
      </c>
      <c r="AB104" s="54">
        <v>650</v>
      </c>
      <c r="AC104" s="91"/>
      <c r="AD104" s="103"/>
      <c r="AE104" s="60"/>
      <c r="AF104" s="60"/>
      <c r="AG104" s="61"/>
      <c r="AH104" s="61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</row>
    <row r="105" spans="1:44" ht="36" x14ac:dyDescent="0.3">
      <c r="A105" s="73"/>
      <c r="B105" s="73"/>
      <c r="C105" s="73"/>
      <c r="D105" s="73"/>
      <c r="E105" s="73"/>
      <c r="F105" s="73"/>
      <c r="G105" s="49"/>
      <c r="H105" s="49"/>
      <c r="I105" s="49"/>
      <c r="J105" s="49"/>
      <c r="K105" s="49"/>
      <c r="L105" s="49"/>
      <c r="M105" s="49"/>
      <c r="N105" s="49"/>
      <c r="O105" s="49"/>
      <c r="P105" s="71" t="s">
        <v>130</v>
      </c>
      <c r="Q105" s="51" t="s">
        <v>4</v>
      </c>
      <c r="R105" s="53"/>
      <c r="S105" s="53">
        <v>65.5</v>
      </c>
      <c r="T105" s="53">
        <v>300</v>
      </c>
      <c r="U105" s="53">
        <v>300</v>
      </c>
      <c r="V105" s="53">
        <v>300</v>
      </c>
      <c r="W105" s="53">
        <v>300</v>
      </c>
      <c r="X105" s="53">
        <v>300</v>
      </c>
      <c r="Y105" s="53">
        <v>300</v>
      </c>
      <c r="Z105" s="53">
        <v>300</v>
      </c>
      <c r="AA105" s="53">
        <v>300</v>
      </c>
      <c r="AB105" s="53">
        <v>300</v>
      </c>
      <c r="AC105" s="91"/>
      <c r="AD105" s="103"/>
    </row>
    <row r="106" spans="1:44" ht="36" x14ac:dyDescent="0.3">
      <c r="A106" s="73"/>
      <c r="B106" s="73"/>
      <c r="C106" s="73"/>
      <c r="D106" s="73"/>
      <c r="E106" s="73"/>
      <c r="F106" s="73"/>
      <c r="G106" s="49"/>
      <c r="H106" s="49"/>
      <c r="I106" s="49"/>
      <c r="J106" s="49"/>
      <c r="K106" s="49"/>
      <c r="L106" s="49"/>
      <c r="M106" s="49"/>
      <c r="N106" s="49"/>
      <c r="O106" s="49"/>
      <c r="P106" s="71" t="s">
        <v>131</v>
      </c>
      <c r="Q106" s="51" t="s">
        <v>4</v>
      </c>
      <c r="R106" s="53"/>
      <c r="S106" s="53">
        <v>45</v>
      </c>
      <c r="T106" s="53">
        <v>60</v>
      </c>
      <c r="U106" s="53">
        <v>60</v>
      </c>
      <c r="V106" s="53">
        <v>60</v>
      </c>
      <c r="W106" s="53">
        <v>60</v>
      </c>
      <c r="X106" s="53">
        <v>60</v>
      </c>
      <c r="Y106" s="53">
        <v>60</v>
      </c>
      <c r="Z106" s="53">
        <v>60</v>
      </c>
      <c r="AA106" s="53">
        <v>60</v>
      </c>
      <c r="AB106" s="53">
        <v>60</v>
      </c>
      <c r="AC106" s="91"/>
      <c r="AD106" s="103"/>
    </row>
    <row r="107" spans="1:44" ht="36" x14ac:dyDescent="0.3">
      <c r="A107" s="73"/>
      <c r="B107" s="73"/>
      <c r="C107" s="73"/>
      <c r="D107" s="73"/>
      <c r="E107" s="73"/>
      <c r="F107" s="73"/>
      <c r="G107" s="49"/>
      <c r="H107" s="49"/>
      <c r="I107" s="49"/>
      <c r="J107" s="49"/>
      <c r="K107" s="49"/>
      <c r="L107" s="49"/>
      <c r="M107" s="49"/>
      <c r="N107" s="49"/>
      <c r="O107" s="49"/>
      <c r="P107" s="71" t="s">
        <v>132</v>
      </c>
      <c r="Q107" s="51" t="s">
        <v>8</v>
      </c>
      <c r="R107" s="53"/>
      <c r="S107" s="53">
        <v>270</v>
      </c>
      <c r="T107" s="53">
        <v>50</v>
      </c>
      <c r="U107" s="53">
        <v>50</v>
      </c>
      <c r="V107" s="53">
        <v>50</v>
      </c>
      <c r="W107" s="53">
        <v>50</v>
      </c>
      <c r="X107" s="53">
        <v>50</v>
      </c>
      <c r="Y107" s="53">
        <v>50</v>
      </c>
      <c r="Z107" s="53">
        <v>50</v>
      </c>
      <c r="AA107" s="53">
        <v>50</v>
      </c>
      <c r="AB107" s="53">
        <v>50</v>
      </c>
      <c r="AC107" s="91"/>
      <c r="AD107" s="103"/>
    </row>
    <row r="108" spans="1:44" s="63" customFormat="1" ht="36" x14ac:dyDescent="0.3">
      <c r="A108" s="46" t="s">
        <v>29</v>
      </c>
      <c r="B108" s="46" t="s">
        <v>35</v>
      </c>
      <c r="C108" s="46" t="s">
        <v>36</v>
      </c>
      <c r="D108" s="46" t="s">
        <v>33</v>
      </c>
      <c r="E108" s="46" t="s">
        <v>29</v>
      </c>
      <c r="F108" s="46" t="s">
        <v>31</v>
      </c>
      <c r="G108" s="46" t="s">
        <v>38</v>
      </c>
      <c r="H108" s="46" t="s">
        <v>45</v>
      </c>
      <c r="I108" s="46" t="s">
        <v>48</v>
      </c>
      <c r="J108" s="46" t="s">
        <v>48</v>
      </c>
      <c r="K108" s="46" t="s">
        <v>29</v>
      </c>
      <c r="L108" s="46" t="s">
        <v>29</v>
      </c>
      <c r="M108" s="46" t="s">
        <v>33</v>
      </c>
      <c r="N108" s="46" t="s">
        <v>64</v>
      </c>
      <c r="O108" s="46" t="s">
        <v>41</v>
      </c>
      <c r="P108" s="136" t="s">
        <v>129</v>
      </c>
      <c r="Q108" s="47" t="s">
        <v>83</v>
      </c>
      <c r="R108" s="54">
        <v>149.9</v>
      </c>
      <c r="S108" s="54">
        <v>200</v>
      </c>
      <c r="T108" s="54">
        <v>300</v>
      </c>
      <c r="U108" s="54">
        <v>375</v>
      </c>
      <c r="V108" s="54">
        <v>375</v>
      </c>
      <c r="W108" s="54">
        <v>375</v>
      </c>
      <c r="X108" s="54">
        <v>375</v>
      </c>
      <c r="Y108" s="54">
        <v>375</v>
      </c>
      <c r="Z108" s="54">
        <v>375</v>
      </c>
      <c r="AA108" s="54">
        <v>375</v>
      </c>
      <c r="AB108" s="54">
        <v>375</v>
      </c>
      <c r="AC108" s="91"/>
      <c r="AD108" s="103"/>
      <c r="AE108" s="60"/>
      <c r="AF108" s="60"/>
      <c r="AG108" s="61"/>
      <c r="AH108" s="61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</row>
    <row r="109" spans="1:44" ht="36" x14ac:dyDescent="0.3">
      <c r="A109" s="73"/>
      <c r="B109" s="73"/>
      <c r="C109" s="73"/>
      <c r="D109" s="73"/>
      <c r="E109" s="73"/>
      <c r="F109" s="73"/>
      <c r="G109" s="49"/>
      <c r="H109" s="49"/>
      <c r="I109" s="49"/>
      <c r="J109" s="49"/>
      <c r="K109" s="49"/>
      <c r="L109" s="49"/>
      <c r="M109" s="49"/>
      <c r="N109" s="49"/>
      <c r="O109" s="49"/>
      <c r="P109" s="71" t="s">
        <v>133</v>
      </c>
      <c r="Q109" s="51" t="s">
        <v>4</v>
      </c>
      <c r="R109" s="53"/>
      <c r="S109" s="53">
        <v>259.5</v>
      </c>
      <c r="T109" s="53">
        <v>150</v>
      </c>
      <c r="U109" s="53">
        <v>150</v>
      </c>
      <c r="V109" s="53">
        <v>150</v>
      </c>
      <c r="W109" s="53">
        <v>150</v>
      </c>
      <c r="X109" s="53">
        <v>150</v>
      </c>
      <c r="Y109" s="53">
        <v>150</v>
      </c>
      <c r="Z109" s="53">
        <v>150</v>
      </c>
      <c r="AA109" s="53">
        <v>150</v>
      </c>
      <c r="AB109" s="53">
        <v>150</v>
      </c>
      <c r="AC109" s="91"/>
      <c r="AD109" s="103"/>
    </row>
    <row r="110" spans="1:44" ht="36" x14ac:dyDescent="0.3">
      <c r="A110" s="73"/>
      <c r="B110" s="73"/>
      <c r="C110" s="73"/>
      <c r="D110" s="73"/>
      <c r="E110" s="73"/>
      <c r="F110" s="73"/>
      <c r="G110" s="49"/>
      <c r="H110" s="49"/>
      <c r="I110" s="49"/>
      <c r="J110" s="49"/>
      <c r="K110" s="49"/>
      <c r="L110" s="49"/>
      <c r="M110" s="49"/>
      <c r="N110" s="49"/>
      <c r="O110" s="49"/>
      <c r="P110" s="71" t="s">
        <v>134</v>
      </c>
      <c r="Q110" s="51" t="s">
        <v>4</v>
      </c>
      <c r="R110" s="53">
        <v>20</v>
      </c>
      <c r="S110" s="53">
        <v>24.5</v>
      </c>
      <c r="T110" s="53">
        <v>80</v>
      </c>
      <c r="U110" s="53">
        <v>80</v>
      </c>
      <c r="V110" s="53">
        <v>80</v>
      </c>
      <c r="W110" s="53">
        <v>80</v>
      </c>
      <c r="X110" s="53">
        <v>80</v>
      </c>
      <c r="Y110" s="53">
        <v>80</v>
      </c>
      <c r="Z110" s="53">
        <v>80</v>
      </c>
      <c r="AA110" s="53">
        <v>80</v>
      </c>
      <c r="AB110" s="53">
        <v>80</v>
      </c>
      <c r="AC110" s="91"/>
      <c r="AD110" s="103"/>
    </row>
    <row r="111" spans="1:44" ht="36" x14ac:dyDescent="0.3">
      <c r="A111" s="73"/>
      <c r="B111" s="73"/>
      <c r="C111" s="73"/>
      <c r="D111" s="73"/>
      <c r="E111" s="73"/>
      <c r="F111" s="73"/>
      <c r="G111" s="49"/>
      <c r="H111" s="49"/>
      <c r="I111" s="49"/>
      <c r="J111" s="49"/>
      <c r="K111" s="49"/>
      <c r="L111" s="49"/>
      <c r="M111" s="49"/>
      <c r="N111" s="49"/>
      <c r="O111" s="49"/>
      <c r="P111" s="71" t="s">
        <v>135</v>
      </c>
      <c r="Q111" s="51" t="s">
        <v>8</v>
      </c>
      <c r="R111" s="53">
        <v>189</v>
      </c>
      <c r="S111" s="53">
        <v>9.1</v>
      </c>
      <c r="T111" s="53">
        <v>36</v>
      </c>
      <c r="U111" s="53">
        <v>36</v>
      </c>
      <c r="V111" s="53">
        <v>36</v>
      </c>
      <c r="W111" s="53">
        <v>36</v>
      </c>
      <c r="X111" s="53">
        <v>36</v>
      </c>
      <c r="Y111" s="53">
        <v>36</v>
      </c>
      <c r="Z111" s="53">
        <v>36</v>
      </c>
      <c r="AA111" s="53">
        <v>36</v>
      </c>
      <c r="AB111" s="53">
        <v>36</v>
      </c>
      <c r="AC111" s="91"/>
      <c r="AD111" s="103"/>
    </row>
    <row r="112" spans="1:44" s="63" customFormat="1" ht="36" x14ac:dyDescent="0.3">
      <c r="A112" s="46" t="s">
        <v>29</v>
      </c>
      <c r="B112" s="46" t="s">
        <v>35</v>
      </c>
      <c r="C112" s="46" t="s">
        <v>36</v>
      </c>
      <c r="D112" s="46" t="s">
        <v>33</v>
      </c>
      <c r="E112" s="46" t="s">
        <v>29</v>
      </c>
      <c r="F112" s="46" t="s">
        <v>31</v>
      </c>
      <c r="G112" s="46" t="s">
        <v>38</v>
      </c>
      <c r="H112" s="46" t="s">
        <v>45</v>
      </c>
      <c r="I112" s="46" t="s">
        <v>48</v>
      </c>
      <c r="J112" s="46" t="s">
        <v>48</v>
      </c>
      <c r="K112" s="46" t="s">
        <v>29</v>
      </c>
      <c r="L112" s="46" t="s">
        <v>29</v>
      </c>
      <c r="M112" s="46" t="s">
        <v>34</v>
      </c>
      <c r="N112" s="46" t="s">
        <v>64</v>
      </c>
      <c r="O112" s="46" t="s">
        <v>41</v>
      </c>
      <c r="P112" s="136" t="s">
        <v>129</v>
      </c>
      <c r="Q112" s="47" t="s">
        <v>83</v>
      </c>
      <c r="R112" s="54">
        <v>68.400000000000006</v>
      </c>
      <c r="S112" s="54">
        <v>250</v>
      </c>
      <c r="T112" s="54">
        <v>400</v>
      </c>
      <c r="U112" s="54">
        <v>475</v>
      </c>
      <c r="V112" s="54">
        <v>475</v>
      </c>
      <c r="W112" s="54">
        <v>475</v>
      </c>
      <c r="X112" s="54">
        <v>475</v>
      </c>
      <c r="Y112" s="54">
        <v>475</v>
      </c>
      <c r="Z112" s="54">
        <v>475</v>
      </c>
      <c r="AA112" s="54">
        <v>475</v>
      </c>
      <c r="AB112" s="54">
        <v>475</v>
      </c>
      <c r="AC112" s="91"/>
      <c r="AD112" s="103"/>
      <c r="AE112" s="60"/>
      <c r="AF112" s="60"/>
      <c r="AG112" s="61"/>
      <c r="AH112" s="61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</row>
    <row r="113" spans="1:44" ht="36" x14ac:dyDescent="0.3">
      <c r="A113" s="73"/>
      <c r="B113" s="73"/>
      <c r="C113" s="73"/>
      <c r="D113" s="73"/>
      <c r="E113" s="73"/>
      <c r="F113" s="73"/>
      <c r="G113" s="49"/>
      <c r="H113" s="49"/>
      <c r="I113" s="49"/>
      <c r="J113" s="49"/>
      <c r="K113" s="49"/>
      <c r="L113" s="49"/>
      <c r="M113" s="49"/>
      <c r="N113" s="49"/>
      <c r="O113" s="49"/>
      <c r="P113" s="71" t="s">
        <v>136</v>
      </c>
      <c r="Q113" s="51" t="s">
        <v>4</v>
      </c>
      <c r="R113" s="53">
        <v>459</v>
      </c>
      <c r="S113" s="53">
        <v>374.6</v>
      </c>
      <c r="T113" s="53">
        <v>80</v>
      </c>
      <c r="U113" s="53">
        <v>80</v>
      </c>
      <c r="V113" s="53">
        <v>80</v>
      </c>
      <c r="W113" s="53">
        <v>80</v>
      </c>
      <c r="X113" s="53">
        <v>80</v>
      </c>
      <c r="Y113" s="53">
        <v>80</v>
      </c>
      <c r="Z113" s="53">
        <v>80</v>
      </c>
      <c r="AA113" s="53">
        <v>80</v>
      </c>
      <c r="AB113" s="53">
        <v>80</v>
      </c>
      <c r="AC113" s="91"/>
      <c r="AD113" s="199"/>
    </row>
    <row r="114" spans="1:44" ht="36" x14ac:dyDescent="0.3">
      <c r="A114" s="73"/>
      <c r="B114" s="73"/>
      <c r="C114" s="73"/>
      <c r="D114" s="73"/>
      <c r="E114" s="73"/>
      <c r="F114" s="73"/>
      <c r="G114" s="49"/>
      <c r="H114" s="49"/>
      <c r="I114" s="49"/>
      <c r="J114" s="49"/>
      <c r="K114" s="49"/>
      <c r="L114" s="49"/>
      <c r="M114" s="49"/>
      <c r="N114" s="49"/>
      <c r="O114" s="49"/>
      <c r="P114" s="71" t="s">
        <v>137</v>
      </c>
      <c r="Q114" s="51" t="s">
        <v>4</v>
      </c>
      <c r="R114" s="53">
        <v>8</v>
      </c>
      <c r="S114" s="53">
        <v>98</v>
      </c>
      <c r="T114" s="53">
        <v>100</v>
      </c>
      <c r="U114" s="53">
        <v>100</v>
      </c>
      <c r="V114" s="53">
        <v>100</v>
      </c>
      <c r="W114" s="53">
        <v>100</v>
      </c>
      <c r="X114" s="53">
        <v>100</v>
      </c>
      <c r="Y114" s="53">
        <v>100</v>
      </c>
      <c r="Z114" s="53">
        <v>100</v>
      </c>
      <c r="AA114" s="53">
        <v>100</v>
      </c>
      <c r="AB114" s="53">
        <v>100</v>
      </c>
      <c r="AC114" s="91"/>
      <c r="AD114" s="199"/>
    </row>
    <row r="115" spans="1:44" s="1" customFormat="1" ht="36" x14ac:dyDescent="0.3">
      <c r="A115" s="73"/>
      <c r="B115" s="73"/>
      <c r="C115" s="73"/>
      <c r="D115" s="73"/>
      <c r="E115" s="73"/>
      <c r="F115" s="73"/>
      <c r="G115" s="49"/>
      <c r="H115" s="49"/>
      <c r="I115" s="49"/>
      <c r="J115" s="49"/>
      <c r="K115" s="49"/>
      <c r="L115" s="49"/>
      <c r="M115" s="49"/>
      <c r="N115" s="49"/>
      <c r="O115" s="49"/>
      <c r="P115" s="71" t="s">
        <v>138</v>
      </c>
      <c r="Q115" s="51" t="s">
        <v>8</v>
      </c>
      <c r="R115" s="53"/>
      <c r="S115" s="53"/>
      <c r="T115" s="53">
        <v>60</v>
      </c>
      <c r="U115" s="53">
        <v>60</v>
      </c>
      <c r="V115" s="53">
        <v>60</v>
      </c>
      <c r="W115" s="53">
        <v>60</v>
      </c>
      <c r="X115" s="53">
        <v>60</v>
      </c>
      <c r="Y115" s="53">
        <v>60</v>
      </c>
      <c r="Z115" s="53">
        <v>60</v>
      </c>
      <c r="AA115" s="53">
        <v>60</v>
      </c>
      <c r="AB115" s="53">
        <v>60</v>
      </c>
      <c r="AC115" s="91"/>
      <c r="AD115" s="199"/>
      <c r="AE115" s="8"/>
      <c r="AF115" s="8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spans="1:44" s="66" customFormat="1" ht="72" x14ac:dyDescent="0.3">
      <c r="A116" s="46" t="s">
        <v>29</v>
      </c>
      <c r="B116" s="46" t="s">
        <v>35</v>
      </c>
      <c r="C116" s="46" t="s">
        <v>36</v>
      </c>
      <c r="D116" s="46" t="s">
        <v>33</v>
      </c>
      <c r="E116" s="46" t="s">
        <v>29</v>
      </c>
      <c r="F116" s="46" t="s">
        <v>31</v>
      </c>
      <c r="G116" s="46" t="s">
        <v>38</v>
      </c>
      <c r="H116" s="46" t="s">
        <v>45</v>
      </c>
      <c r="I116" s="46" t="s">
        <v>48</v>
      </c>
      <c r="J116" s="46" t="s">
        <v>49</v>
      </c>
      <c r="K116" s="46" t="s">
        <v>29</v>
      </c>
      <c r="L116" s="46" t="s">
        <v>30</v>
      </c>
      <c r="M116" s="46" t="s">
        <v>31</v>
      </c>
      <c r="N116" s="46" t="s">
        <v>64</v>
      </c>
      <c r="O116" s="46" t="s">
        <v>41</v>
      </c>
      <c r="P116" s="64" t="s">
        <v>139</v>
      </c>
      <c r="Q116" s="47" t="s">
        <v>83</v>
      </c>
      <c r="R116" s="54">
        <v>90034.3</v>
      </c>
      <c r="S116" s="54">
        <f>22233.7+14536.7</f>
        <v>36770.400000000001</v>
      </c>
      <c r="T116" s="54">
        <v>30000</v>
      </c>
      <c r="U116" s="54">
        <v>29700</v>
      </c>
      <c r="V116" s="54">
        <v>30000</v>
      </c>
      <c r="W116" s="54">
        <v>30000</v>
      </c>
      <c r="X116" s="54">
        <v>30000</v>
      </c>
      <c r="Y116" s="54">
        <v>30000</v>
      </c>
      <c r="Z116" s="54">
        <v>30000</v>
      </c>
      <c r="AA116" s="54">
        <v>30000</v>
      </c>
      <c r="AB116" s="54">
        <v>30000</v>
      </c>
      <c r="AC116" s="91"/>
      <c r="AD116" s="111"/>
      <c r="AE116" s="22"/>
      <c r="AF116" s="60"/>
      <c r="AG116" s="61"/>
      <c r="AH116" s="61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</row>
    <row r="117" spans="1:44" s="3" customFormat="1" ht="28.95" customHeight="1" x14ac:dyDescent="0.3">
      <c r="A117" s="73"/>
      <c r="B117" s="73"/>
      <c r="C117" s="73"/>
      <c r="D117" s="73"/>
      <c r="E117" s="73"/>
      <c r="F117" s="73"/>
      <c r="G117" s="49"/>
      <c r="H117" s="49"/>
      <c r="I117" s="49"/>
      <c r="J117" s="49"/>
      <c r="K117" s="49"/>
      <c r="L117" s="49"/>
      <c r="M117" s="49"/>
      <c r="N117" s="49"/>
      <c r="O117" s="49"/>
      <c r="P117" s="71" t="s">
        <v>140</v>
      </c>
      <c r="Q117" s="51" t="s">
        <v>81</v>
      </c>
      <c r="R117" s="72">
        <v>6</v>
      </c>
      <c r="S117" s="72">
        <v>5</v>
      </c>
      <c r="T117" s="72">
        <v>1</v>
      </c>
      <c r="U117" s="72">
        <v>1</v>
      </c>
      <c r="V117" s="72">
        <v>1</v>
      </c>
      <c r="W117" s="72">
        <v>1</v>
      </c>
      <c r="X117" s="72">
        <v>1</v>
      </c>
      <c r="Y117" s="72">
        <v>1</v>
      </c>
      <c r="Z117" s="72">
        <v>1</v>
      </c>
      <c r="AA117" s="72">
        <v>1</v>
      </c>
      <c r="AB117" s="72">
        <v>1</v>
      </c>
      <c r="AC117" s="156"/>
      <c r="AD117" s="103"/>
      <c r="AE117" s="22"/>
      <c r="AF117" s="8"/>
      <c r="AG117" s="9"/>
      <c r="AH117" s="9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1:44" s="63" customFormat="1" ht="36.6" customHeight="1" x14ac:dyDescent="0.3">
      <c r="A118" s="46" t="s">
        <v>29</v>
      </c>
      <c r="B118" s="46" t="s">
        <v>35</v>
      </c>
      <c r="C118" s="46" t="s">
        <v>36</v>
      </c>
      <c r="D118" s="46" t="s">
        <v>33</v>
      </c>
      <c r="E118" s="46" t="s">
        <v>29</v>
      </c>
      <c r="F118" s="46" t="s">
        <v>31</v>
      </c>
      <c r="G118" s="46" t="s">
        <v>38</v>
      </c>
      <c r="H118" s="46" t="s">
        <v>45</v>
      </c>
      <c r="I118" s="46" t="s">
        <v>48</v>
      </c>
      <c r="J118" s="46" t="s">
        <v>50</v>
      </c>
      <c r="K118" s="46" t="s">
        <v>29</v>
      </c>
      <c r="L118" s="46" t="s">
        <v>30</v>
      </c>
      <c r="M118" s="46" t="s">
        <v>31</v>
      </c>
      <c r="N118" s="46" t="s">
        <v>64</v>
      </c>
      <c r="O118" s="46" t="s">
        <v>41</v>
      </c>
      <c r="P118" s="64" t="s">
        <v>141</v>
      </c>
      <c r="Q118" s="47" t="s">
        <v>83</v>
      </c>
      <c r="R118" s="54">
        <v>8074.5</v>
      </c>
      <c r="S118" s="54">
        <v>3022.3</v>
      </c>
      <c r="T118" s="54">
        <v>2000</v>
      </c>
      <c r="U118" s="54">
        <v>2000</v>
      </c>
      <c r="V118" s="54">
        <v>5000</v>
      </c>
      <c r="W118" s="54">
        <v>5000</v>
      </c>
      <c r="X118" s="54">
        <v>5000</v>
      </c>
      <c r="Y118" s="54">
        <v>5000</v>
      </c>
      <c r="Z118" s="54">
        <v>5000</v>
      </c>
      <c r="AA118" s="54">
        <v>5000</v>
      </c>
      <c r="AB118" s="54">
        <v>5000</v>
      </c>
      <c r="AC118" s="91"/>
      <c r="AD118" s="103"/>
      <c r="AE118" s="60"/>
      <c r="AF118" s="60"/>
      <c r="AG118" s="61"/>
      <c r="AH118" s="61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</row>
    <row r="119" spans="1:44" s="69" customFormat="1" ht="36" hidden="1" customHeight="1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142" t="s">
        <v>79</v>
      </c>
      <c r="Q119" s="140" t="s">
        <v>44</v>
      </c>
      <c r="R119" s="45"/>
      <c r="S119" s="167">
        <v>1</v>
      </c>
      <c r="T119" s="167">
        <v>1</v>
      </c>
      <c r="U119" s="167">
        <v>1</v>
      </c>
      <c r="V119" s="45">
        <v>1</v>
      </c>
      <c r="W119" s="45">
        <v>1</v>
      </c>
      <c r="X119" s="45">
        <v>1</v>
      </c>
      <c r="Y119" s="45">
        <v>1</v>
      </c>
      <c r="Z119" s="45">
        <v>1</v>
      </c>
      <c r="AA119" s="45">
        <v>1</v>
      </c>
      <c r="AB119" s="45">
        <v>1</v>
      </c>
      <c r="AC119" s="91"/>
      <c r="AD119" s="99"/>
      <c r="AE119" s="60"/>
      <c r="AF119" s="60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</row>
    <row r="120" spans="1:44" s="66" customFormat="1" ht="54" x14ac:dyDescent="0.3">
      <c r="A120" s="46" t="s">
        <v>29</v>
      </c>
      <c r="B120" s="46" t="s">
        <v>35</v>
      </c>
      <c r="C120" s="46" t="s">
        <v>36</v>
      </c>
      <c r="D120" s="46" t="s">
        <v>33</v>
      </c>
      <c r="E120" s="46" t="s">
        <v>29</v>
      </c>
      <c r="F120" s="46" t="s">
        <v>31</v>
      </c>
      <c r="G120" s="46" t="s">
        <v>39</v>
      </c>
      <c r="H120" s="46" t="s">
        <v>45</v>
      </c>
      <c r="I120" s="46" t="s">
        <v>48</v>
      </c>
      <c r="J120" s="46" t="s">
        <v>62</v>
      </c>
      <c r="K120" s="46" t="s">
        <v>29</v>
      </c>
      <c r="L120" s="46" t="s">
        <v>30</v>
      </c>
      <c r="M120" s="46" t="s">
        <v>31</v>
      </c>
      <c r="N120" s="46" t="s">
        <v>63</v>
      </c>
      <c r="O120" s="46" t="s">
        <v>41</v>
      </c>
      <c r="P120" s="64" t="s">
        <v>142</v>
      </c>
      <c r="Q120" s="47" t="s">
        <v>83</v>
      </c>
      <c r="R120" s="54">
        <v>14611.8</v>
      </c>
      <c r="S120" s="54">
        <f>16394.1+90502.4</f>
        <v>106896.5</v>
      </c>
      <c r="T120" s="54">
        <v>25000</v>
      </c>
      <c r="U120" s="54">
        <v>25000</v>
      </c>
      <c r="V120" s="54">
        <v>35000</v>
      </c>
      <c r="W120" s="54">
        <v>35000</v>
      </c>
      <c r="X120" s="54">
        <v>35000</v>
      </c>
      <c r="Y120" s="54">
        <v>35000</v>
      </c>
      <c r="Z120" s="54">
        <v>35000</v>
      </c>
      <c r="AA120" s="54">
        <v>35000</v>
      </c>
      <c r="AB120" s="54">
        <v>35000</v>
      </c>
      <c r="AC120" s="91"/>
      <c r="AD120" s="106"/>
      <c r="AE120" s="22"/>
      <c r="AF120" s="60"/>
      <c r="AG120" s="61"/>
      <c r="AH120" s="61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</row>
    <row r="121" spans="1:44" s="66" customFormat="1" ht="36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71" t="s">
        <v>143</v>
      </c>
      <c r="Q121" s="51" t="s">
        <v>81</v>
      </c>
      <c r="R121" s="72">
        <v>7</v>
      </c>
      <c r="S121" s="72">
        <v>7</v>
      </c>
      <c r="T121" s="72">
        <v>7</v>
      </c>
      <c r="U121" s="72">
        <v>7</v>
      </c>
      <c r="V121" s="72">
        <v>7</v>
      </c>
      <c r="W121" s="72">
        <v>7</v>
      </c>
      <c r="X121" s="72">
        <v>7</v>
      </c>
      <c r="Y121" s="72">
        <v>7</v>
      </c>
      <c r="Z121" s="72">
        <v>7</v>
      </c>
      <c r="AA121" s="72">
        <v>7</v>
      </c>
      <c r="AB121" s="72">
        <v>7</v>
      </c>
      <c r="AC121" s="72"/>
      <c r="AD121" s="103"/>
      <c r="AE121" s="22"/>
      <c r="AF121" s="60"/>
      <c r="AG121" s="61"/>
      <c r="AH121" s="61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</row>
    <row r="122" spans="1:44" s="66" customFormat="1" ht="40.200000000000003" customHeight="1" x14ac:dyDescent="0.3">
      <c r="A122" s="46" t="s">
        <v>29</v>
      </c>
      <c r="B122" s="46" t="s">
        <v>35</v>
      </c>
      <c r="C122" s="46" t="s">
        <v>36</v>
      </c>
      <c r="D122" s="46" t="s">
        <v>33</v>
      </c>
      <c r="E122" s="46" t="s">
        <v>29</v>
      </c>
      <c r="F122" s="46" t="s">
        <v>31</v>
      </c>
      <c r="G122" s="46" t="s">
        <v>77</v>
      </c>
      <c r="H122" s="46" t="s">
        <v>45</v>
      </c>
      <c r="I122" s="46" t="s">
        <v>48</v>
      </c>
      <c r="J122" s="46" t="s">
        <v>51</v>
      </c>
      <c r="K122" s="46" t="s">
        <v>29</v>
      </c>
      <c r="L122" s="46" t="s">
        <v>30</v>
      </c>
      <c r="M122" s="46" t="s">
        <v>31</v>
      </c>
      <c r="N122" s="46" t="s">
        <v>78</v>
      </c>
      <c r="O122" s="46" t="s">
        <v>41</v>
      </c>
      <c r="P122" s="64" t="s">
        <v>144</v>
      </c>
      <c r="Q122" s="47" t="s">
        <v>83</v>
      </c>
      <c r="R122" s="54"/>
      <c r="S122" s="54">
        <v>2364</v>
      </c>
      <c r="T122" s="54">
        <v>65000</v>
      </c>
      <c r="U122" s="54">
        <v>65000</v>
      </c>
      <c r="V122" s="54">
        <v>65000</v>
      </c>
      <c r="W122" s="54">
        <v>65000</v>
      </c>
      <c r="X122" s="54">
        <v>65000</v>
      </c>
      <c r="Y122" s="54">
        <v>65000</v>
      </c>
      <c r="Z122" s="54">
        <v>65000</v>
      </c>
      <c r="AA122" s="54">
        <v>65000</v>
      </c>
      <c r="AB122" s="54">
        <v>65000</v>
      </c>
      <c r="AC122" s="91"/>
      <c r="AD122" s="106"/>
      <c r="AE122" s="22"/>
      <c r="AF122" s="60"/>
      <c r="AG122" s="61"/>
      <c r="AH122" s="61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</row>
    <row r="123" spans="1:44" s="66" customFormat="1" ht="53.4" hidden="1" x14ac:dyDescent="0.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141" t="s">
        <v>80</v>
      </c>
      <c r="Q123" s="140" t="s">
        <v>44</v>
      </c>
      <c r="R123" s="45"/>
      <c r="S123" s="167">
        <v>1</v>
      </c>
      <c r="T123" s="167">
        <v>1</v>
      </c>
      <c r="U123" s="167">
        <v>1</v>
      </c>
      <c r="V123" s="45">
        <v>1</v>
      </c>
      <c r="W123" s="45">
        <v>1</v>
      </c>
      <c r="X123" s="45">
        <v>1</v>
      </c>
      <c r="Y123" s="45">
        <v>1</v>
      </c>
      <c r="Z123" s="45">
        <v>1</v>
      </c>
      <c r="AA123" s="45">
        <v>1</v>
      </c>
      <c r="AB123" s="45">
        <v>1</v>
      </c>
      <c r="AC123" s="91"/>
      <c r="AD123" s="135"/>
      <c r="AE123" s="22"/>
      <c r="AF123" s="60"/>
      <c r="AG123" s="61"/>
      <c r="AH123" s="61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</row>
    <row r="124" spans="1:44" s="69" customFormat="1" ht="72" customHeight="1" x14ac:dyDescent="0.3">
      <c r="A124" s="68"/>
      <c r="B124" s="68"/>
      <c r="C124" s="68"/>
      <c r="D124" s="68"/>
      <c r="E124" s="68"/>
      <c r="F124" s="68"/>
      <c r="G124" s="68"/>
      <c r="H124" s="68"/>
      <c r="I124" s="55"/>
      <c r="J124" s="55"/>
      <c r="K124" s="55"/>
      <c r="L124" s="55"/>
      <c r="M124" s="55"/>
      <c r="N124" s="55"/>
      <c r="O124" s="55"/>
      <c r="P124" s="56" t="s">
        <v>145</v>
      </c>
      <c r="Q124" s="57" t="s">
        <v>83</v>
      </c>
      <c r="R124" s="58">
        <v>0</v>
      </c>
      <c r="S124" s="58">
        <v>0</v>
      </c>
      <c r="T124" s="58">
        <v>0</v>
      </c>
      <c r="U124" s="58">
        <v>0</v>
      </c>
      <c r="V124" s="58">
        <v>0</v>
      </c>
      <c r="W124" s="58">
        <v>0</v>
      </c>
      <c r="X124" s="58">
        <v>0</v>
      </c>
      <c r="Y124" s="58">
        <v>0</v>
      </c>
      <c r="Z124" s="58">
        <v>0</v>
      </c>
      <c r="AA124" s="58">
        <v>0</v>
      </c>
      <c r="AB124" s="58">
        <v>0</v>
      </c>
      <c r="AC124" s="91"/>
      <c r="AD124" s="103"/>
      <c r="AE124" s="60"/>
      <c r="AF124" s="60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</row>
    <row r="125" spans="1:44" s="69" customFormat="1" ht="29.4" customHeight="1" x14ac:dyDescent="0.3">
      <c r="A125" s="51"/>
      <c r="B125" s="51"/>
      <c r="C125" s="51"/>
      <c r="D125" s="51"/>
      <c r="E125" s="51"/>
      <c r="F125" s="51"/>
      <c r="G125" s="51"/>
      <c r="H125" s="51"/>
      <c r="I125" s="49"/>
      <c r="J125" s="49"/>
      <c r="K125" s="49"/>
      <c r="L125" s="49"/>
      <c r="M125" s="49"/>
      <c r="N125" s="49"/>
      <c r="O125" s="49"/>
      <c r="P125" s="71" t="s">
        <v>147</v>
      </c>
      <c r="Q125" s="51" t="s">
        <v>43</v>
      </c>
      <c r="R125" s="45">
        <f>R127+R129</f>
        <v>2391</v>
      </c>
      <c r="S125" s="45">
        <f t="shared" ref="S125:AB125" si="22">S127+S129</f>
        <v>2300</v>
      </c>
      <c r="T125" s="45">
        <f t="shared" si="22"/>
        <v>2300</v>
      </c>
      <c r="U125" s="45">
        <f t="shared" si="22"/>
        <v>2300</v>
      </c>
      <c r="V125" s="45">
        <f t="shared" si="22"/>
        <v>2300</v>
      </c>
      <c r="W125" s="45">
        <f t="shared" si="22"/>
        <v>2300</v>
      </c>
      <c r="X125" s="45">
        <f t="shared" si="22"/>
        <v>2300</v>
      </c>
      <c r="Y125" s="45">
        <f t="shared" si="22"/>
        <v>2300</v>
      </c>
      <c r="Z125" s="45">
        <f t="shared" si="22"/>
        <v>2300</v>
      </c>
      <c r="AA125" s="45">
        <f t="shared" si="22"/>
        <v>2300</v>
      </c>
      <c r="AB125" s="45">
        <f t="shared" si="22"/>
        <v>2300</v>
      </c>
      <c r="AC125" s="156"/>
      <c r="AD125" s="112"/>
      <c r="AE125" s="60"/>
      <c r="AF125" s="60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</row>
    <row r="126" spans="1:44" s="63" customFormat="1" ht="72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64" t="s">
        <v>146</v>
      </c>
      <c r="Q126" s="47" t="s">
        <v>44</v>
      </c>
      <c r="R126" s="70">
        <v>1</v>
      </c>
      <c r="S126" s="70">
        <v>1</v>
      </c>
      <c r="T126" s="70">
        <v>1</v>
      </c>
      <c r="U126" s="70">
        <v>1</v>
      </c>
      <c r="V126" s="70">
        <v>1</v>
      </c>
      <c r="W126" s="70">
        <v>1</v>
      </c>
      <c r="X126" s="70">
        <v>1</v>
      </c>
      <c r="Y126" s="70">
        <v>1</v>
      </c>
      <c r="Z126" s="70">
        <v>1</v>
      </c>
      <c r="AA126" s="70">
        <v>1</v>
      </c>
      <c r="AB126" s="70">
        <v>1</v>
      </c>
      <c r="AC126" s="156"/>
      <c r="AD126" s="114"/>
      <c r="AE126" s="60"/>
      <c r="AF126" s="60"/>
      <c r="AG126" s="61"/>
      <c r="AH126" s="61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</row>
    <row r="127" spans="1:44" s="63" customFormat="1" ht="30" customHeight="1" x14ac:dyDescent="0.3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71" t="s">
        <v>148</v>
      </c>
      <c r="Q127" s="51" t="s">
        <v>43</v>
      </c>
      <c r="R127" s="45">
        <v>265</v>
      </c>
      <c r="S127" s="45">
        <v>300</v>
      </c>
      <c r="T127" s="45">
        <v>300</v>
      </c>
      <c r="U127" s="45">
        <v>300</v>
      </c>
      <c r="V127" s="45">
        <v>300</v>
      </c>
      <c r="W127" s="45">
        <v>300</v>
      </c>
      <c r="X127" s="45">
        <v>300</v>
      </c>
      <c r="Y127" s="45">
        <v>300</v>
      </c>
      <c r="Z127" s="45">
        <v>300</v>
      </c>
      <c r="AA127" s="45">
        <v>300</v>
      </c>
      <c r="AB127" s="45">
        <v>300</v>
      </c>
      <c r="AC127" s="156"/>
      <c r="AD127" s="114"/>
      <c r="AE127" s="60"/>
      <c r="AF127" s="60"/>
      <c r="AG127" s="61"/>
      <c r="AH127" s="61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</row>
    <row r="128" spans="1:44" s="63" customFormat="1" ht="54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64" t="s">
        <v>149</v>
      </c>
      <c r="Q128" s="47" t="s">
        <v>44</v>
      </c>
      <c r="R128" s="70">
        <v>1</v>
      </c>
      <c r="S128" s="70">
        <v>1</v>
      </c>
      <c r="T128" s="70">
        <v>1</v>
      </c>
      <c r="U128" s="70">
        <v>1</v>
      </c>
      <c r="V128" s="70">
        <v>1</v>
      </c>
      <c r="W128" s="70">
        <v>1</v>
      </c>
      <c r="X128" s="70">
        <v>1</v>
      </c>
      <c r="Y128" s="70">
        <v>1</v>
      </c>
      <c r="Z128" s="70">
        <v>1</v>
      </c>
      <c r="AA128" s="70">
        <v>1</v>
      </c>
      <c r="AB128" s="70">
        <v>1</v>
      </c>
      <c r="AC128" s="156"/>
      <c r="AD128" s="114"/>
      <c r="AE128" s="60"/>
      <c r="AF128" s="60"/>
      <c r="AG128" s="61"/>
      <c r="AH128" s="61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</row>
    <row r="129" spans="1:44" ht="36" x14ac:dyDescent="0.3">
      <c r="A129" s="73"/>
      <c r="B129" s="73"/>
      <c r="C129" s="73"/>
      <c r="D129" s="73"/>
      <c r="E129" s="73"/>
      <c r="F129" s="73"/>
      <c r="G129" s="49"/>
      <c r="H129" s="49"/>
      <c r="I129" s="49"/>
      <c r="J129" s="49"/>
      <c r="K129" s="49"/>
      <c r="L129" s="49"/>
      <c r="M129" s="49"/>
      <c r="N129" s="49"/>
      <c r="O129" s="49"/>
      <c r="P129" s="50" t="s">
        <v>150</v>
      </c>
      <c r="Q129" s="51" t="s">
        <v>43</v>
      </c>
      <c r="R129" s="45">
        <v>2126</v>
      </c>
      <c r="S129" s="45">
        <v>2000</v>
      </c>
      <c r="T129" s="45">
        <v>2000</v>
      </c>
      <c r="U129" s="45">
        <v>2000</v>
      </c>
      <c r="V129" s="45">
        <v>2000</v>
      </c>
      <c r="W129" s="45">
        <v>2000</v>
      </c>
      <c r="X129" s="45">
        <v>2000</v>
      </c>
      <c r="Y129" s="45">
        <v>2000</v>
      </c>
      <c r="Z129" s="45">
        <v>2000</v>
      </c>
      <c r="AA129" s="45">
        <v>2000</v>
      </c>
      <c r="AB129" s="45">
        <v>2000</v>
      </c>
      <c r="AC129" s="156"/>
      <c r="AD129" s="114"/>
    </row>
    <row r="130" spans="1:44" s="63" customFormat="1" ht="54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64" t="s">
        <v>151</v>
      </c>
      <c r="Q130" s="47" t="s">
        <v>44</v>
      </c>
      <c r="R130" s="70">
        <v>1</v>
      </c>
      <c r="S130" s="70">
        <v>1</v>
      </c>
      <c r="T130" s="70">
        <v>1</v>
      </c>
      <c r="U130" s="70">
        <v>1</v>
      </c>
      <c r="V130" s="70">
        <v>1</v>
      </c>
      <c r="W130" s="70">
        <v>1</v>
      </c>
      <c r="X130" s="70">
        <v>1</v>
      </c>
      <c r="Y130" s="70">
        <v>1</v>
      </c>
      <c r="Z130" s="70">
        <v>1</v>
      </c>
      <c r="AA130" s="70">
        <v>1</v>
      </c>
      <c r="AB130" s="70">
        <v>1</v>
      </c>
      <c r="AC130" s="156"/>
      <c r="AD130" s="114"/>
      <c r="AE130" s="60"/>
      <c r="AF130" s="60"/>
      <c r="AG130" s="61"/>
      <c r="AH130" s="61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</row>
    <row r="131" spans="1:44" s="69" customFormat="1" ht="36" customHeight="1" x14ac:dyDescent="0.3">
      <c r="A131" s="51"/>
      <c r="B131" s="51"/>
      <c r="C131" s="51"/>
      <c r="D131" s="51"/>
      <c r="E131" s="51"/>
      <c r="F131" s="51"/>
      <c r="G131" s="51"/>
      <c r="H131" s="51"/>
      <c r="I131" s="49"/>
      <c r="J131" s="49"/>
      <c r="K131" s="49"/>
      <c r="L131" s="49"/>
      <c r="M131" s="49"/>
      <c r="N131" s="49"/>
      <c r="O131" s="49"/>
      <c r="P131" s="71" t="s">
        <v>152</v>
      </c>
      <c r="Q131" s="51" t="s">
        <v>83</v>
      </c>
      <c r="R131" s="53">
        <v>59748</v>
      </c>
      <c r="S131" s="53">
        <v>39000</v>
      </c>
      <c r="T131" s="53">
        <v>39000</v>
      </c>
      <c r="U131" s="53">
        <v>39000</v>
      </c>
      <c r="V131" s="53">
        <v>39000</v>
      </c>
      <c r="W131" s="53">
        <v>39000</v>
      </c>
      <c r="X131" s="53">
        <v>39000</v>
      </c>
      <c r="Y131" s="53">
        <v>39000</v>
      </c>
      <c r="Z131" s="53">
        <v>39000</v>
      </c>
      <c r="AA131" s="53">
        <v>39000</v>
      </c>
      <c r="AB131" s="53">
        <v>39000</v>
      </c>
      <c r="AC131" s="91"/>
      <c r="AD131" s="112"/>
      <c r="AE131" s="60"/>
      <c r="AF131" s="60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</row>
    <row r="132" spans="1:44" ht="30" customHeight="1" x14ac:dyDescent="0.3">
      <c r="A132" s="200" t="s">
        <v>183</v>
      </c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149"/>
    </row>
    <row r="133" spans="1:44" ht="36" customHeight="1" x14ac:dyDescent="0.3">
      <c r="A133" s="190"/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C133" s="149"/>
    </row>
    <row r="138" spans="1:44" x14ac:dyDescent="0.3">
      <c r="G138" s="173"/>
    </row>
    <row r="141" spans="1:44" x14ac:dyDescent="0.3">
      <c r="Q141" s="76" t="s">
        <v>42</v>
      </c>
    </row>
  </sheetData>
  <mergeCells count="45">
    <mergeCell ref="AD113:AD115"/>
    <mergeCell ref="A132:AB132"/>
    <mergeCell ref="E18:F18"/>
    <mergeCell ref="T1:AB1"/>
    <mergeCell ref="Q17:Q18"/>
    <mergeCell ref="P17:P18"/>
    <mergeCell ref="T3:AB3"/>
    <mergeCell ref="A6:V6"/>
    <mergeCell ref="R17:R18"/>
    <mergeCell ref="S17:AB17"/>
    <mergeCell ref="A4:AB4"/>
    <mergeCell ref="A5:AB5"/>
    <mergeCell ref="A7:AB7"/>
    <mergeCell ref="A9:AB9"/>
    <mergeCell ref="A10:AB10"/>
    <mergeCell ref="A11:AB11"/>
    <mergeCell ref="A133:AA133"/>
    <mergeCell ref="P29:P31"/>
    <mergeCell ref="Q29:Q31"/>
    <mergeCell ref="A15:AB15"/>
    <mergeCell ref="H18:J18"/>
    <mergeCell ref="A17:J17"/>
    <mergeCell ref="K18:M18"/>
    <mergeCell ref="K17:N17"/>
    <mergeCell ref="O17:O18"/>
    <mergeCell ref="A18:B18"/>
    <mergeCell ref="P68:P70"/>
    <mergeCell ref="Q68:Q70"/>
    <mergeCell ref="O68:O70"/>
    <mergeCell ref="P64:P66"/>
    <mergeCell ref="Q64:Q66"/>
    <mergeCell ref="Q60:Q62"/>
    <mergeCell ref="P60:P62"/>
    <mergeCell ref="O60:O62"/>
    <mergeCell ref="O64:O66"/>
    <mergeCell ref="X2:AB2"/>
    <mergeCell ref="O56:O58"/>
    <mergeCell ref="P56:P58"/>
    <mergeCell ref="Q56:Q58"/>
    <mergeCell ref="Q52:Q54"/>
    <mergeCell ref="O52:O54"/>
    <mergeCell ref="P52:P54"/>
    <mergeCell ref="A12:AB12"/>
    <mergeCell ref="A13:AB13"/>
    <mergeCell ref="A14:AB14"/>
  </mergeCells>
  <pageMargins left="0.31496062992125984" right="0.31496062992125984" top="0.59055118110236227" bottom="0.31496062992125984" header="0" footer="0"/>
  <pageSetup paperSize="9" scale="4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2026-04-21T14:55:36Z</dcterms:modified>
</cp:coreProperties>
</file>